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11/relationships/webextensiontaskpanes" Target="xl/webextensions/taskpanes.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Users/leogaciu/Library/Mobile Documents/com~apple~CloudDocs/_WeGaciu_LLC/_Projects/_DRUID AI Inc/Industries/Agent_scoring/"/>
    </mc:Choice>
  </mc:AlternateContent>
  <xr:revisionPtr revIDLastSave="0" documentId="8_{8EA8518A-AD5F-48E6-85FA-BDBC3BCAD513}" xr6:coauthVersionLast="47" xr6:coauthVersionMax="47" xr10:uidLastSave="{00000000-0000-0000-0000-000000000000}"/>
  <bookViews>
    <workbookView xWindow="-14240" yWindow="-34100" windowWidth="39360" windowHeight="27300" tabRatio="500" firstSheet="2" activeTab="1" xr2:uid="{00000000-000D-0000-FFFF-FFFF00000000}"/>
  </bookViews>
  <sheets>
    <sheet name="Read me" sheetId="1" r:id="rId1"/>
    <sheet name="Healthcare (Example)" sheetId="2" r:id="rId2"/>
    <sheet name="Pillar summary" sheetId="3" r:id="rId3"/>
    <sheet name="Scorecard (template)" sheetId="4" r:id="rId4"/>
    <sheet name="Impact KPIs" sheetId="5" r:id="rId5"/>
  </sheets>
  <definedNames>
    <definedName name="_xlnm.Print_Titles" localSheetId="1">'Healthcare (Example)'!$11:$11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N18" i="3" l="1"/>
  <c r="N12" i="3"/>
  <c r="K37" i="2"/>
  <c r="K37" i="4"/>
  <c r="H37" i="4"/>
  <c r="L36" i="4"/>
  <c r="L35" i="4"/>
  <c r="L34" i="4"/>
  <c r="L33" i="4"/>
  <c r="L32" i="4"/>
  <c r="L31" i="4"/>
  <c r="L30" i="4"/>
  <c r="L29" i="4"/>
  <c r="L28" i="4"/>
  <c r="L27" i="4"/>
  <c r="L26" i="4"/>
  <c r="L25" i="4"/>
  <c r="L24" i="4"/>
  <c r="L23" i="4"/>
  <c r="L22" i="4"/>
  <c r="L21" i="4"/>
  <c r="L20" i="4"/>
  <c r="L19" i="4"/>
  <c r="L18" i="4"/>
  <c r="L17" i="4"/>
  <c r="L16" i="4"/>
  <c r="L15" i="4"/>
  <c r="L14" i="4"/>
  <c r="L13" i="4"/>
  <c r="L12" i="4"/>
  <c r="L11" i="4"/>
  <c r="L37" i="4" s="1"/>
  <c r="D27" i="3"/>
  <c r="C27" i="3"/>
  <c r="D20" i="3"/>
  <c r="C20" i="3"/>
  <c r="D19" i="3"/>
  <c r="C19" i="3"/>
  <c r="D18" i="3"/>
  <c r="D30" i="3" s="1"/>
  <c r="C18" i="3"/>
  <c r="C30" i="3" s="1"/>
  <c r="E12" i="3"/>
  <c r="G12" i="3" s="1"/>
  <c r="C12" i="3"/>
  <c r="C11" i="3"/>
  <c r="G11" i="3" s="1"/>
  <c r="E10" i="3"/>
  <c r="G10" i="3" s="1"/>
  <c r="D10" i="3"/>
  <c r="F10" i="3" s="1"/>
  <c r="C10" i="3"/>
  <c r="C9" i="3"/>
  <c r="D8" i="3"/>
  <c r="F8" i="3" s="1"/>
  <c r="C8" i="3"/>
  <c r="C7" i="3"/>
  <c r="C6" i="3"/>
  <c r="C13" i="3" s="1"/>
  <c r="G38" i="2"/>
  <c r="O37" i="2"/>
  <c r="O36" i="2"/>
  <c r="K36" i="2"/>
  <c r="O35" i="2"/>
  <c r="E9" i="3" s="1"/>
  <c r="K35" i="2"/>
  <c r="D9" i="3" s="1"/>
  <c r="O34" i="2"/>
  <c r="K34" i="2"/>
  <c r="O33" i="2"/>
  <c r="E11" i="3" s="1"/>
  <c r="K33" i="2"/>
  <c r="D11" i="3" s="1"/>
  <c r="H11" i="3" s="1"/>
  <c r="O32" i="2"/>
  <c r="K32" i="2"/>
  <c r="O31" i="2"/>
  <c r="K31" i="2"/>
  <c r="O30" i="2"/>
  <c r="K30" i="2"/>
  <c r="O29" i="2"/>
  <c r="K29" i="2"/>
  <c r="O28" i="2"/>
  <c r="K28" i="2"/>
  <c r="O27" i="2"/>
  <c r="K27" i="2"/>
  <c r="D12" i="3" s="1"/>
  <c r="O26" i="2"/>
  <c r="E8" i="3" s="1"/>
  <c r="G8" i="3" s="1"/>
  <c r="K26" i="2"/>
  <c r="O25" i="2"/>
  <c r="K25" i="2"/>
  <c r="O24" i="2"/>
  <c r="K24" i="2"/>
  <c r="O23" i="2"/>
  <c r="K23" i="2"/>
  <c r="O22" i="2"/>
  <c r="K22" i="2"/>
  <c r="O21" i="2"/>
  <c r="K21" i="2"/>
  <c r="O20" i="2"/>
  <c r="K20" i="2"/>
  <c r="O19" i="2"/>
  <c r="E7" i="3" s="1"/>
  <c r="K19" i="2"/>
  <c r="D7" i="3" s="1"/>
  <c r="H7" i="3" s="1"/>
  <c r="O18" i="2"/>
  <c r="K18" i="2"/>
  <c r="O17" i="2"/>
  <c r="K17" i="2"/>
  <c r="O16" i="2"/>
  <c r="K16" i="2"/>
  <c r="O15" i="2"/>
  <c r="K15" i="2"/>
  <c r="O14" i="2"/>
  <c r="K14" i="2"/>
  <c r="D6" i="3" s="1"/>
  <c r="O13" i="2"/>
  <c r="K13" i="2"/>
  <c r="O12" i="2"/>
  <c r="E6" i="3" s="1"/>
  <c r="K12" i="2"/>
  <c r="D15" i="1"/>
  <c r="C15" i="1"/>
  <c r="D14" i="1"/>
  <c r="C14" i="1"/>
  <c r="K38" i="2" l="1"/>
  <c r="F12" i="3"/>
  <c r="H12" i="3"/>
  <c r="F6" i="3"/>
  <c r="C29" i="3"/>
  <c r="C17" i="1"/>
  <c r="D13" i="3"/>
  <c r="H6" i="3"/>
  <c r="G13" i="3"/>
  <c r="F13" i="3"/>
  <c r="G7" i="3"/>
  <c r="H9" i="3"/>
  <c r="C16" i="1"/>
  <c r="C28" i="3"/>
  <c r="D29" i="3"/>
  <c r="D17" i="1"/>
  <c r="G6" i="3"/>
  <c r="E13" i="3"/>
  <c r="G9" i="3"/>
  <c r="H8" i="3"/>
  <c r="C21" i="3"/>
  <c r="H10" i="3"/>
  <c r="D21" i="3"/>
  <c r="F7" i="3"/>
  <c r="F9" i="3"/>
  <c r="F11" i="3"/>
  <c r="C18" i="1"/>
  <c r="O38" i="2"/>
  <c r="D18" i="1"/>
  <c r="D16" i="1" l="1"/>
  <c r="D28" i="3"/>
  <c r="Q38" i="2"/>
  <c r="B14" i="3"/>
  <c r="H13" i="3"/>
  <c r="I11" i="3" l="1"/>
  <c r="I9" i="3"/>
  <c r="I7" i="3"/>
  <c r="I10" i="3"/>
  <c r="I8" i="3"/>
  <c r="I6" i="3"/>
  <c r="I13" i="3" s="1"/>
  <c r="I1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26" authorId="0" shapeId="0" xr:uid="{00000000-0006-0000-0200-000001000000}">
      <text>
        <r>
          <rPr>
            <sz val="10"/>
            <color rgb="FF000000"/>
            <rFont val="Arial"/>
            <family val="2"/>
          </rPr>
          <t>Source: Druid 2026 AI Adoption Benchmark, healthcare containment 87% (druidai.com/ai-adoption-benchmark), Jan 2025 to Mar 2026 production data.</t>
        </r>
      </text>
    </comment>
  </commentList>
</comments>
</file>

<file path=xl/sharedStrings.xml><?xml version="1.0" encoding="utf-8"?>
<sst xmlns="http://schemas.openxmlformats.org/spreadsheetml/2006/main" count="650" uniqueCount="415">
  <si>
    <t>AI agent effectiveness scorecard: healthcare</t>
  </si>
  <si>
    <t>Would your patient access agent get the job? Druid AI reference model, 26 components, scored 0 / 1 / 2, weights sum to 100.</t>
  </si>
  <si>
    <t>Use case</t>
  </si>
  <si>
    <t>Agent</t>
  </si>
  <si>
    <t>Patient Access Agent: 24/7 scheduling, rescheduling and cancellations, outbound confirmations, visit prep, and post-discharge follow-up booking, across voice and chat.</t>
  </si>
  <si>
    <t>Why this one</t>
  </si>
  <si>
    <t>First use case on druidai.com/solutions/ai-agents-for-healthcare (Patient Access), and the example the reference model itself uses for Agent mandate ('patient scheduling agent') and Tasks ('Schedule a patient appointment').</t>
  </si>
  <si>
    <t>Systems</t>
  </si>
  <si>
    <t>EHR scheduling, registration and orders (e.g. Epic, Oracle Health, athenahealth, MEDITECH), FHIR Appointment and Slot, eligibility, patient portal, SMS, contact center (e.g. Genesys, NICE, Five9), nurse-line queue.</t>
  </si>
  <si>
    <t>Agents compared</t>
  </si>
  <si>
    <t>Agent A: Conversational AI vendor Patient Access Agent.  Agent B: in-house build on a general-purpose LLM, the EHR's FHIR scheduling APIs, and the existing IVR.</t>
  </si>
  <si>
    <t>The call that decides it</t>
  </si>
  <si>
    <t>Sunday, 7:40 PM. A heart failure patient, three days after discharge, calls to move her 7-day follow-up and mentions her ankles are swollen and she is up four pounds since Friday. Agent A keeps the visit inside the care window and hands off to the nurse line with the symptoms captured. Agent B books the next open slot, 19 days out. Both calls log as handled; only B's logs as contained.</t>
  </si>
  <si>
    <t>Headline results (live formulas)</t>
  </si>
  <si>
    <t>Metric</t>
  </si>
  <si>
    <t>Agent A (Vendor)</t>
  </si>
  <si>
    <t>Agent B (in-house)</t>
  </si>
  <si>
    <t>What it means</t>
  </si>
  <si>
    <t>Containment (dashboard)</t>
  </si>
  <si>
    <t>B looks better on the dashboard.</t>
  </si>
  <si>
    <t>Designed escalation</t>
  </si>
  <si>
    <t>A hands off more, on purpose.</t>
  </si>
  <si>
    <t>Scorecard (0 to 100)</t>
  </si>
  <si>
    <t>A is the agent you can inspect, govern and defend.</t>
  </si>
  <si>
    <t>Governance points (of 39)</t>
  </si>
  <si>
    <t>Where the gap is decided.</t>
  </si>
  <si>
    <t>Components Missing (0)</t>
  </si>
  <si>
    <t>B: risk register, drift monitor, tone judge, memory store.</t>
  </si>
  <si>
    <t>Tabs</t>
  </si>
  <si>
    <t>Healthcare (Example)</t>
  </si>
  <si>
    <t>The worked comparison: 26 components, inspected evidence for each agent, scores, weighted points, reviewer notes.</t>
  </si>
  <si>
    <t>Pillar summary</t>
  </si>
  <si>
    <t>Pillar rollup, share of the gap by pillar, maturity mix, dashboard vs scorecard, chart.</t>
  </si>
  <si>
    <t>Scorecard (template)</t>
  </si>
  <si>
    <t>Blank healthcare scorecard with 'what to inspect' guidance per component. Fill the yellow cells to score your own agent.</t>
  </si>
  <si>
    <t>Impact KPIs</t>
  </si>
  <si>
    <t>Healthcare outcome measures that sit behind Business impact and the governance controls.</t>
  </si>
  <si>
    <t>Scoring and conventions</t>
  </si>
  <si>
    <t>Scale</t>
  </si>
  <si>
    <t>0 Missing: artifact can't be inspected. 1 Measured: exists and checked, even by hand. 2 Managed: tracked or versioned over time.</t>
  </si>
  <si>
    <t>Weights</t>
  </si>
  <si>
    <t>Governance 39, Agent Mandate 26, Platform Capabilities 12, Outputs 9, Tools 6, Tasks 5, Skills 3. Total = SUMPRODUCT(weight, score) ÷ 2.</t>
  </si>
  <si>
    <t>What the score is</t>
  </si>
  <si>
    <t>Measures whether you can see and trust each part of the agent. Raw model performance and containment are measured separately.</t>
  </si>
  <si>
    <t>Cell colors</t>
  </si>
  <si>
    <t>Blue text: inputs (scores, weights, containment). Black text: formulas. Yellow fill: cells to fill in on the template. Score cells: red 0, amber 1, green 2.</t>
  </si>
  <si>
    <t>Caveat</t>
  </si>
  <si>
    <t>Example values are illustrative, modeled on the reference scorecard (2026-06-24) and the Banking and Insurance examples. Replace with inspected artifacts before external use.</t>
  </si>
  <si>
    <t>Sources</t>
  </si>
  <si>
    <t>Reference model</t>
  </si>
  <si>
    <t>Druid AI, AI Agent reference model (PDF) and AI agent effectiveness scorecard (2026-06-24).</t>
  </si>
  <si>
    <t>Healthcare use cases</t>
  </si>
  <si>
    <t>druidai.com/solutions/ai-agents-for-healthcare (Patient Access, Onboarding, Billing, Human Agent Assist).</t>
  </si>
  <si>
    <t>Benchmark</t>
  </si>
  <si>
    <t>Druid 2026 AI Adoption Benchmark, druidai.com/ai-adoption-benchmark: healthcare containment 87%; 29% of demand after hours, 14% on weekends.</t>
  </si>
  <si>
    <t>TCM windows</t>
  </si>
  <si>
    <t>CMS / Noridian: CPT 99495 and 99496, interactive contact within 2 business days; face-to-face within 14 or 7 calendar days of discharge.</t>
  </si>
  <si>
    <t>HRRP</t>
  </si>
  <si>
    <t>CMS Hospital Readmissions Reduction Program: heart failure is one of six measures; payment reduction capped at 3%.</t>
  </si>
  <si>
    <t>Early follow-up</t>
  </si>
  <si>
    <t>Hernandez et al., JAMA 2010: about 21% of heart failure patients readmitted within 30 days; lower readmission at hospitals with higher 7-day follow-up rates.</t>
  </si>
  <si>
    <t>Symptom thresholds</t>
  </si>
  <si>
    <t>American Heart Association HF symptom tracker: weight gain of 2 to 3 lbs in 24 hours or 5 lbs in a week, plus swelling, warrants a call.</t>
  </si>
  <si>
    <t>Example: Patient access agent, Vendor agent (A) vs. in-house build (B)</t>
  </si>
  <si>
    <t>Use case: 24/7 scheduling, rescheduling, outbound confirmations, and post-discharge follow-up booking across voice and chat, connected to the EHR and contact center (druidai.com/solutions/ai-agents-for-healthcare).</t>
  </si>
  <si>
    <t>Illustrative example values, modeled on the reference scorecard (2026-06-24) and the Banking and Insurance example tabs. Not audited production figures: replace with your instance's inspected artifacts and measurements before external use.</t>
  </si>
  <si>
    <t>Measurement Type</t>
  </si>
  <si>
    <t>Definition</t>
  </si>
  <si>
    <t>Score</t>
  </si>
  <si>
    <t>Guardrail</t>
  </si>
  <si>
    <t>Shows whether risk stays within tolerance.</t>
  </si>
  <si>
    <t>Missing: artifact can't be inspected or measured.</t>
  </si>
  <si>
    <t>Performance</t>
  </si>
  <si>
    <t>Shows how well the agent does the work.</t>
  </si>
  <si>
    <t>Measured: artifact exists and is measured, even if manually.</t>
  </si>
  <si>
    <t>Presence</t>
  </si>
  <si>
    <t>Shows whether the required artifact exists.</t>
  </si>
  <si>
    <t>Managed: artifact measurement tracked or versioned over time.</t>
  </si>
  <si>
    <t>Pillar</t>
  </si>
  <si>
    <t>Component</t>
  </si>
  <si>
    <t>Artifact</t>
  </si>
  <si>
    <t>Measurement</t>
  </si>
  <si>
    <t>Weight</t>
  </si>
  <si>
    <t>Measurement Value: Agent A (Vendor)</t>
  </si>
  <si>
    <t>Score: Agent A</t>
  </si>
  <si>
    <t>Weighted: Agent A</t>
  </si>
  <si>
    <t>Measurement Value: Agent B (in-house build)</t>
  </si>
  <si>
    <t>Score: Agent B</t>
  </si>
  <si>
    <t>Weighted: Agent B</t>
  </si>
  <si>
    <t>Reviewer note</t>
  </si>
  <si>
    <t>Governance</t>
  </si>
  <si>
    <t>Error tolerance</t>
  </si>
  <si>
    <t>threshold config file</t>
  </si>
  <si>
    <t>actual error rate vs threshold</t>
  </si>
  <si>
    <t>threshold config file inspected; scheduling action error rate 0.3% vs 0.5% tolerance, with wrong-patient bookings held at 0 against a zero-tolerance stop, tracked weekly for book, reschedule, cancel, and confirmation tasks</t>
  </si>
  <si>
    <t>threshold config file inspected; booking error rate 1.1% vs 2.0% pilot tolerance captured in latest manual review; no separate threshold for wrong-patient or wrong-visit-type bookings</t>
  </si>
  <si>
    <t>Agent A (Druid) is Managed because a healthcare-grade action-error budget, including a zero-tolerance wrong-patient stop, is tracked weekly. Agent B (in-house build) is Measured: a pilot tolerance exists, but it treats a wrong-patient booking the same as a dropped call.</t>
  </si>
  <si>
    <t>Risk</t>
  </si>
  <si>
    <t>risk register</t>
  </si>
  <si>
    <t>% of required controls in place</t>
  </si>
  <si>
    <t>risk register (clinical safety hazard log) inspected; 97% of patient-identity, PHI-disclosure, missed-red-flag, care-window, and handoff hazards have controls in place in latest quarterly review</t>
  </si>
  <si>
    <t>no risk register; missed-red-flag, care-window, and wrong-patient hazards are undocumented in the in-house build</t>
  </si>
  <si>
    <t xml:space="preserve">Agent A is Measured because the hazard log exists and is reviewable, but control coverage is not yet trended. Agent B is Missing: nobody wrote down what happens if the agent books a symptomatic patient into a routine slot. </t>
  </si>
  <si>
    <t>Compliance</t>
  </si>
  <si>
    <t>compliance matrix</t>
  </si>
  <si>
    <t>% passing; last audit date</t>
  </si>
  <si>
    <t>compliance matrix inspected; HIPAA Privacy and Security Rule, identity verification before PHI disclosure, BAA, TCPA consent for outbound reminders, and SOC 2 controls 96% passing, audit dates tracked through 2026-08-28</t>
  </si>
  <si>
    <t>compliance checklist inspected; HIPAA Security Rule and BAA items 82% passing at go-live review (2026-03-09); TCPA consent for outbound reminders not mapped; no audit since go-live</t>
  </si>
  <si>
    <t>Agent A is Managed because the compliance artifact is tracked over time. Agent B is Measured: a go-live checklist exists, but it is a snapshot, and consent for outbound reminders is unmapped.</t>
  </si>
  <si>
    <t>Observability</t>
  </si>
  <si>
    <t>trace/log store, dashboards</t>
  </si>
  <si>
    <t>% of runs logged; retention days</t>
  </si>
  <si>
    <t>trace/log dashboard inspected; 99% of scheduling, reschedule, confirmation, and handoff runs logged with tool calls and EHR write-backs, retention trend tracked monthly</t>
  </si>
  <si>
    <t>trace/log dashboard inspected; 86% of runs logged with 30-day retention in latest review; voice transcripts stored outside the trace</t>
  </si>
  <si>
    <t>Agent A is Managed because logging and retention are tracked over time. Agent B is Measured. Transcripts that sit outside the trace are why a symptom mentioned on a call never reaches a reviewer.</t>
  </si>
  <si>
    <t>Drift &amp; deviation</t>
  </si>
  <si>
    <t>drift monitor</t>
  </si>
  <si>
    <t>drift score vs baseline</t>
  </si>
  <si>
    <t>drift monitor inspected; grounded-answer drift score 0.11 vs 0.20 baseline captured in latest review for scheduling and visit-prep intents</t>
  </si>
  <si>
    <t>drift monitor missing; drift score not reviewable</t>
  </si>
  <si>
    <t>Agent A is Measured because the monitor and score exist, but no seasonal re-baseline is on file. Agent B is Missing. Respiratory season, January deductible resets, and new provider templates all shift the call mix.</t>
  </si>
  <si>
    <t>Accuracy &amp; hallucination</t>
  </si>
  <si>
    <t>accuracy / hallucination eval results</t>
  </si>
  <si>
    <t>hallucination rate</t>
  </si>
  <si>
    <t>accuracy / hallucination eval results inspected; hallucination rate 0.3%, factual accuracy 99.0%, and source-supported answer rate 98.6% on visit-prep, location, accepted-insurance, and provider-directory answers, tracked weekly</t>
  </si>
  <si>
    <t>accuracy / hallucination eval results inspected; hallucination rate 1.3%, factual accuracy 95.8%, and source-supported answer rate 94.1% captured in latest manual pilot review</t>
  </si>
  <si>
    <t>Agent A is Managed because hallucination, factual accuracy, and source support are tracked over time. Agent B is Measured because reviewable eval values exist, but trend tracking is not shown.</t>
  </si>
  <si>
    <t>Tone &amp; sentiment</t>
  </si>
  <si>
    <t>LLM-judge eval output</t>
  </si>
  <si>
    <t>judge score (1-5)</t>
  </si>
  <si>
    <t>LLM-judge eval output inspected; tone and sentiment score 4.5/5 for empathy, plain language, clinically safe wording, and brand fit on a sample of anxious and post-discharge callers</t>
  </si>
  <si>
    <t>LLM-judge eval output missing; tone, sentiment, and brand-fit score not reviewable</t>
  </si>
  <si>
    <t>Agent A is Measured because the judge artifact and score exist, but the score is not trended. Agent B is Missing. Tone is a safety signal in healthcare: a caller who jokes about a symptom still needs to be heard.</t>
  </si>
  <si>
    <t>Agent Mandate</t>
  </si>
  <si>
    <t>Agent definition</t>
  </si>
  <si>
    <t>versioned system prompt file</t>
  </si>
  <si>
    <t>versioned (Y/N)</t>
  </si>
  <si>
    <t>versioned prompt file v2.3 inspected; Patient Access Agent covers scheduling, rescheduling, cancellations, outbound confirmations, visit prep, and nurse-line and scheduler handoff; excludes clinical advice; change history retained</t>
  </si>
  <si>
    <t>versioned prompt file v0.6 inspected; scheduling scope retained in version history; no stated exclusion for clinical advice</t>
  </si>
  <si>
    <t>Both agents are Managed because the prompt artifact is versioned. Agent A's mandate also names what the agent must not do, which is where clinical safety starts.</t>
  </si>
  <si>
    <t>Business impact</t>
  </si>
  <si>
    <t>KPI scorecard</t>
  </si>
  <si>
    <t>actual vs target</t>
  </si>
  <si>
    <t>KPI scorecard inspected; post-discharge follow-ups kept inside the 7 or 14 day window, after-hours and weekend bookings, no-show rate, slot fill rate, and nurse-line handoffs tracked monthly against target</t>
  </si>
  <si>
    <t>pilot KPI scorecard inspected; containment and bookings per month captured in latest snapshot; no care-window or no-show measure</t>
  </si>
  <si>
    <t>Agent A is Managed because impact is tracked on outcomes a care team cares about. Agent B is Measured, but its scorecard counts bookings, so a follow-up booked 19 days late counts as a win.</t>
  </si>
  <si>
    <t>Policies</t>
  </si>
  <si>
    <t>versioned policy rules file</t>
  </si>
  <si>
    <t>violations per N tasks</t>
  </si>
  <si>
    <t>policy rules file v4 inspected; visit-type, referral, care-window, and clinician-approved red-flag escalation rules, signed off by nursing leadership; 6 violations per 10k scheduling tasks tracked across weekly reviews</t>
  </si>
  <si>
    <t>policy rules file inspected; visit-type and provider-template rules only, no care-window or red-flag rules; violations sampled manually in latest review</t>
  </si>
  <si>
    <t>Agent A is Managed because violations are tracked over time against a rules file clinicians signed. Agent B is Measured: its rules file is real and reviewable, which is all the 0-1-2 scale asks. The missing rules surface in Required context, Human handoff, and Business impact.</t>
  </si>
  <si>
    <t>Access</t>
  </si>
  <si>
    <t>permission config (RBAC)</t>
  </si>
  <si>
    <t>out-of-scope access attempts</t>
  </si>
  <si>
    <t>RBAC config inspected; scheduling-scoped EHR access (demographics, orders, encounters, appointments, coverage); 0 out-of-scope reads of clinical notes or results tracked in the last 30 days</t>
  </si>
  <si>
    <t>RBAC config inspected; service account can read the full patient record; 7 out-of-scope reads of clinical notes logged in latest review</t>
  </si>
  <si>
    <t>Agent A is Managed because minimum-necessary access is enforced and tracked. Agent B is Measured: the permission artifact exists, but its scope is wider than scheduling needs.</t>
  </si>
  <si>
    <t>Cost</t>
  </si>
  <si>
    <t>cost dashboard</t>
  </si>
  <si>
    <t>budget vs actual</t>
  </si>
  <si>
    <t>cost dashboard inspected; $0.29 per completed scheduling task captured for current month</t>
  </si>
  <si>
    <t>cost dashboard inspected; monthly LLM and telephony spend captured manually</t>
  </si>
  <si>
    <t>Both agents are Measured. Each has an inspectable cost artifact and value, but neither trends it.</t>
  </si>
  <si>
    <t>Platform Capabilities</t>
  </si>
  <si>
    <t>Memory</t>
  </si>
  <si>
    <t>memory store</t>
  </si>
  <si>
    <t>recall accuracy</t>
  </si>
  <si>
    <t>memory store inspected; patient context recall accuracy 89% in latest sample after channel switch (SMS reminder to voice call)</t>
  </si>
  <si>
    <t>memory store missing; every call starts cold, prior SMS and portal context not reviewable</t>
  </si>
  <si>
    <t>Agent A is Measured because the memory artifact and recall value exist. Agent B is Missing: a patient replying to a reminder text has to start over on the phone.</t>
  </si>
  <si>
    <t>Orchestrator</t>
  </si>
  <si>
    <t>routing definition</t>
  </si>
  <si>
    <t>routing success rate</t>
  </si>
  <si>
    <t>routing definition inspected; Conductor routes scheduling, pre-registration and intake, billing, and nurse-line handoff agents with 95% routing success tracked by release</t>
  </si>
  <si>
    <t>routing definition inspected; routing success 72% from latest manual review</t>
  </si>
  <si>
    <t>Agent A is Managed because routing success is tracked over time. Agent B is Measured because the routing artifact and value exist.</t>
  </si>
  <si>
    <t>Human handoff</t>
  </si>
  <si>
    <t>escalation rule</t>
  </si>
  <si>
    <t>successful handoff rate</t>
  </si>
  <si>
    <t>escalation rule inspected; 94% of nurse-line and scheduler handoffs carry verified identity, encounter context, captured symptom fields, and reason for escalation, tracked weekly</t>
  </si>
  <si>
    <t>escalation rule inspected; handoff fires on explicit request or three failed intents; 61% of handoffs carry patient context in latest sample; no clinical red-flag route</t>
  </si>
  <si>
    <t>Agent A is Managed because context-rich handoff is trended weekly. Agent B is Measured. The handoff metric that counts is designed escalation to a nurse or scheduler with the facts attached.</t>
  </si>
  <si>
    <t>Skills</t>
  </si>
  <si>
    <t>Instructions</t>
  </si>
  <si>
    <t>instruction file (SKILL.md)</t>
  </si>
  <si>
    <t>instruction file SKILL.md v1.6 inspected; prior versions retained for book, reschedule, post-discharge follow-up, and nurse-line handoff procedures</t>
  </si>
  <si>
    <t>instruction file SKILL.md v0.4 inspected; version history retained</t>
  </si>
  <si>
    <t>Both agents are Managed because the instruction artifact is versioned. Agent A has a more mature version history.</t>
  </si>
  <si>
    <t>Templates</t>
  </si>
  <si>
    <t>template files</t>
  </si>
  <si>
    <t>present (Y/N)</t>
  </si>
  <si>
    <t>template files inspected for appointment confirmation, visit-prep SMS, and nurse handoff brief; no version history shown</t>
  </si>
  <si>
    <t>template files inspected for confirmation, reminder, and cancellation messages; version history retained</t>
  </si>
  <si>
    <t>Agent A is Measured because the template artifact exists. Agent B is Managed because its templates are versioned.</t>
  </si>
  <si>
    <t>Scripts</t>
  </si>
  <si>
    <t>script code files</t>
  </si>
  <si>
    <t>execution success rate</t>
  </si>
  <si>
    <t>script code files inspected; slot-search and eligibility-check action success 96% in latest run log</t>
  </si>
  <si>
    <t>script code files inspected; slot-search script success 79% in latest run log</t>
  </si>
  <si>
    <t>Both agents are Measured. Each has inspectable script evidence and a current execution value, but the row does not show trend tracking.</t>
  </si>
  <si>
    <t>Tools</t>
  </si>
  <si>
    <t>Retrieval (RAG)</t>
  </si>
  <si>
    <t>retrieval data store</t>
  </si>
  <si>
    <t>grounded answer rate</t>
  </si>
  <si>
    <t>retrieval data store inspected; approved visit-prep, location, accepted-insurance, and provider-directory content grounding rate 98% tracked across weekly evals</t>
  </si>
  <si>
    <t>retrieval data store inspected; grounded answer rate 95% from latest manual review</t>
  </si>
  <si>
    <t>Agent A is Managed because grounding quality is tracked at a healthcare-grade threshold. Agent B is Measured because a reviewable grounding value exists, but trend history is not shown.</t>
  </si>
  <si>
    <t>Tool interfaces</t>
  </si>
  <si>
    <t>tool registry</t>
  </si>
  <si>
    <t>tools registered (count)</t>
  </si>
  <si>
    <t>tool registry inspected; 10 versioned integrations covering EHR scheduling, registration, and orders (Epic), FHIR Appointment and Slot, eligibility (X12 270/271), patient portal, SMS, contact center, provider directory, nurse-line queue, and knowledge</t>
  </si>
  <si>
    <t>tool registry inspected; 5 tools registered with versioned scopes (FHIR scheduling, SMS, IVR, FAQ search, provider directory)</t>
  </si>
  <si>
    <t>Both agents are Managed because the tool registry is versioned. Agent A has broader patient-access coverage, including the nurse-line queue.</t>
  </si>
  <si>
    <t>Tasks</t>
  </si>
  <si>
    <t>Input</t>
  </si>
  <si>
    <t>input record</t>
  </si>
  <si>
    <t>input record inspected; verified patient request, reminder reply, or discharge event captured for 100% of sampled tasks across weekly run logs</t>
  </si>
  <si>
    <t>input record inspected; patient request captured for 97% of sampled pilot logs</t>
  </si>
  <si>
    <t>Both agents are Managed because input capture is tracked over time.</t>
  </si>
  <si>
    <t>Required context</t>
  </si>
  <si>
    <t>context bundle</t>
  </si>
  <si>
    <t>context completeness %</t>
  </si>
  <si>
    <t>context bundle inspected; completeness 92%, tracked weekly for verified identity, active orders and referrals, recent encounters and discharge date, coverage, and preferred language</t>
  </si>
  <si>
    <t>context bundle inspected; completeness 58% from latest manual sample; bundle holds demographics and open slots, but no encounter or discharge data</t>
  </si>
  <si>
    <t>Agent A is Managed because context completeness is tracked over time. Agent B is Measured. Without the discharge date, a 7-day follow-up looks like any other appointment.</t>
  </si>
  <si>
    <t>Success criteria</t>
  </si>
  <si>
    <t>acceptance check (eval)</t>
  </si>
  <si>
    <t>per-task pass (Y/N)</t>
  </si>
  <si>
    <t>acceptance eval inspected; pass requires right patient, right visit type, inside the order's care window; terminal states (booked, blocked pending referral, escalated to nurse, timed out) captured in latest sample, not yet trended by release</t>
  </si>
  <si>
    <t>acceptance eval inspected; pass = slot booked and confirmation sent; 91% pass in pilot sample; no check on care window or visit type</t>
  </si>
  <si>
    <t>Both agents are Measured. The difference is what 'done' means: Agent B's eval passes a post-discharge follow-up booked 19 days out.</t>
  </si>
  <si>
    <t>Outputs</t>
  </si>
  <si>
    <t>Response</t>
  </si>
  <si>
    <t>response object</t>
  </si>
  <si>
    <t>produced (Y/N)</t>
  </si>
  <si>
    <t>response object inspected; patient confirmation or answer produced for 99% of completed tasks, tracked weekly</t>
  </si>
  <si>
    <t>response object inspected; response produced for 97% of completed pilot tasks, tracked in weekly pilot reports</t>
  </si>
  <si>
    <t>Both agents are Managed because response production is tracked over time.</t>
  </si>
  <si>
    <t>System actions</t>
  </si>
  <si>
    <t>action audit log</t>
  </si>
  <si>
    <t>action success rate</t>
  </si>
  <si>
    <t>action audit log inspected; booking, reschedule, EHR write-back, SMS confirmation, and nurse-task creation success 97%, retained logs tracked over time</t>
  </si>
  <si>
    <t>action audit log inspected; action success 84% with partial retention in latest sample</t>
  </si>
  <si>
    <t>Agent A is Managed because action success and retained logs are tracked over time. Agent B is Measured because the audit artifact and value exist.</t>
  </si>
  <si>
    <t>Success rate</t>
  </si>
  <si>
    <t>task-outcome log</t>
  </si>
  <si>
    <t>success rate</t>
  </si>
  <si>
    <t>task-outcome log inspected; 95% of scheduling, follow-up, and handoff tasks met success criteria in the latest review, not yet trended week over week</t>
  </si>
  <si>
    <t>task-outcome log inspected; 93% of sampled pilot tasks met success criteria in latest manual review</t>
  </si>
  <si>
    <t>Both agents are Measured. Agent B's 93% sits close to Agent A's 95% because B grades itself against a weaker definition of done. A success rate is only as good as the success criteria behind it.</t>
  </si>
  <si>
    <t>Total (0 to 100)</t>
  </si>
  <si>
    <t>Weighted score = weight × score ÷ 2 (max score per component = 2). Total = SUMPRODUCT(weight, score) ÷ 2, normalized to 0 to 100. Blue cells are inputs; black cells are formulas.</t>
  </si>
  <si>
    <t>Pillar summary: where the 40-point gap comes from</t>
  </si>
  <si>
    <t>All values are formulas on the 'Healthcare (Example)' tab. Change a score there and this page updates.</t>
  </si>
  <si>
    <t>Vendor Agent</t>
  </si>
  <si>
    <t>In-house Agent</t>
  </si>
  <si>
    <t>Agent A % of pillar</t>
  </si>
  <si>
    <t>Agent B % of pillar</t>
  </si>
  <si>
    <t>Gap (A minus B)</t>
  </si>
  <si>
    <t>Share of total gap</t>
  </si>
  <si>
    <t>Total</t>
  </si>
  <si>
    <t>of 100</t>
  </si>
  <si>
    <t>Maturity mix (count of components)</t>
  </si>
  <si>
    <t>Score level</t>
  </si>
  <si>
    <t>Agent A</t>
  </si>
  <si>
    <t>Agent B</t>
  </si>
  <si>
    <t>In-house build</t>
  </si>
  <si>
    <t>Missing (0)</t>
  </si>
  <si>
    <t>Measured (1)</t>
  </si>
  <si>
    <t>Managed (2)</t>
  </si>
  <si>
    <t>Components scored</t>
  </si>
  <si>
    <t>Dashboard vs scorecard: same two agents, two different answers</t>
  </si>
  <si>
    <t>Source / note</t>
  </si>
  <si>
    <t>Containment rate (dashboard)</t>
  </si>
  <si>
    <t>A: healthcare containment, Druid 2026 AI Adoption Benchmark (Jan 2025 to Mar 2026). B: illustrative pilot value.</t>
  </si>
  <si>
    <t>Designed escalation rate</t>
  </si>
  <si>
    <t>Handoffs to nurse line or scheduler. A higher share can be the right answer when it is designed.</t>
  </si>
  <si>
    <t>Scorecard total (0 to 100)</t>
  </si>
  <si>
    <t>Weighted 26-component scorecard.</t>
  </si>
  <si>
    <t>Largest pillar; where a green dashboard gets caught.</t>
  </si>
  <si>
    <t>Artifacts nobody can inspect.</t>
  </si>
  <si>
    <t>Required context completeness</t>
  </si>
  <si>
    <t>From the context bundle measurements on the example tab.</t>
  </si>
  <si>
    <t>Handoffs with full context</t>
  </si>
  <si>
    <t>From the escalation rule measurements on the example tab.</t>
  </si>
  <si>
    <t>AI agent effectiveness scorecard: healthcare patient access (blank)</t>
  </si>
  <si>
    <t>How to use: fill the yellow cells only. Enter what you inspected in 'Measurement value', score each component 0, 1 or 2, and add a reviewer note. Weights and the total are locked to the reference model. A fully worked example is on the 'Healthcare (Example)' tab.</t>
  </si>
  <si>
    <t>What to inspect in a patient access agent</t>
  </si>
  <si>
    <t>Measurement value (enter)</t>
  </si>
  <si>
    <t>Score 0/1/2 (enter)</t>
  </si>
  <si>
    <t>Weighted score</t>
  </si>
  <si>
    <t>Reviewer note (enter)</t>
  </si>
  <si>
    <t>measurable failure thresholds for the agent or task</t>
  </si>
  <si>
    <t>Separate budgets for wrong-patient, wrong-visit-type, and wrong-slot bookings. Wrong-patient should be a zero-tolerance stop.</t>
  </si>
  <si>
    <t>downside exposure and required controls</t>
  </si>
  <si>
    <t>Clinical safety hazard log: missed red flag, booking outside a care window, PHI disclosed before identity is verified, failed handoff. UK: DCB0129 and DCB0160.</t>
  </si>
  <si>
    <t>regulatory, privacy, and security requirements, mapped to standards such as HIPAA, SOC 2, and GDPR</t>
  </si>
  <si>
    <t>HIPAA Privacy and Security Rules, identity verification before PHI disclosure, BAA, minimum necessary, TCPA consent for outbound reminders, state privacy law, SOC 2.</t>
  </si>
  <si>
    <t>traces, logs, monitoring</t>
  </si>
  <si>
    <t>Voice transcript, tool calls, and EHR write-backs in one trace; retention set by your records policy.</t>
  </si>
  <si>
    <t>change in agent behavior or quality over time</t>
  </si>
  <si>
    <t>Re-baseline before respiratory season, the January deductible reset, and provider template changes.</t>
  </si>
  <si>
    <t>check factual accuracy, source support, and hallucination risk</t>
  </si>
  <si>
    <t>Grounding on visit prep, locations, accepted insurance, and provider directory. No clinical advice outside approved content.</t>
  </si>
  <si>
    <t>govern response tone, emotional register, and on-brand communication</t>
  </si>
  <si>
    <t>Judge on anxious, elderly, post-discharge, and non-native-speaker callers; plain language; no false reassurance.</t>
  </si>
  <si>
    <t>standing instruction that defines the agent's role, purpose, domain, and operating boundaries</t>
  </si>
  <si>
    <t>Scope of scheduling tasks, plus explicit exclusions: no clinical advice, no triage decisions.</t>
  </si>
  <si>
    <t>business outcomes the agent is expected to create, e.g. cases resolved, hours saved, cost reduced, revenue assisted, CSAT improved</t>
  </si>
  <si>
    <t>Care-window adherence, after-hours and weekend bookings, no-show and fill rate, designed handoffs, staff hours redeployed, tracked next to containment.</t>
  </si>
  <si>
    <t>business rules and operating policies the agent must follow</t>
  </si>
  <si>
    <t>Visit-type and referral rules, care-window rules (e.g. post-discharge follow-up), and a clinician-approved red-flag escalation list with a named owner and sign-off date.</t>
  </si>
  <si>
    <t>systems, records, actions, and tools the agent is allowed to use</t>
  </si>
  <si>
    <t>Scheduling-scoped EHR access; log and alert on any read of notes or results.</t>
  </si>
  <si>
    <t>expected cost and budget limits for agent operation</t>
  </si>
  <si>
    <t>Cost per completed scheduling task, including telephony and model tokens, trended monthly.</t>
  </si>
  <si>
    <t>persisted store of session state, history, and prior results the agent reads within and across tasks</t>
  </si>
  <si>
    <t>Context carries across SMS reminder, portal, and voice; the patient never repeats identity or reason for the call.</t>
  </si>
  <si>
    <t>routing across workflows or delegation to specialized agents or sub-agents</t>
  </si>
  <si>
    <t>Routing between scheduling, intake, billing, and nurse-line agents; success rate by release.</t>
  </si>
  <si>
    <t>escalation, approval, exception handling, and human review</t>
  </si>
  <si>
    <t>Designed escalations to the nurse line or a scheduler carry verified identity, encounter context, captured symptoms, and reason.</t>
  </si>
  <si>
    <t>procedures the agent should follow</t>
  </si>
  <si>
    <t>Versioned SKILL.md per procedure: book, reschedule, post-discharge follow-up, handoff.</t>
  </si>
  <si>
    <t>reusable structure or format</t>
  </si>
  <si>
    <t>Confirmation, visit-prep, reminder, and handoff-brief templates, versioned.</t>
  </si>
  <si>
    <t>executable code used by the skill to perform a deterministic procedure via self-contained logic or tool/API calls.</t>
  </si>
  <si>
    <t>Slot search, eligibility check, and write-back scripts with run logs.</t>
  </si>
  <si>
    <t>knowledge base search, vector search, database query</t>
  </si>
  <si>
    <t>Approved, dated content only; grounded answer rate on a fixed eval set.</t>
  </si>
  <si>
    <t>SoR APIs (CRM, EHR, ticketing), MCP-exposed tools</t>
  </si>
  <si>
    <t>Versioned registry: EHR scheduling, registration, orders, FHIR Appointment and Slot, eligibility, portal, SMS, contact center.</t>
  </si>
  <si>
    <t>user request, messages, event, ticket, alert, etc.</t>
  </si>
  <si>
    <t>Every task starts from a captured request, reminder reply, or event such as a discharge.</t>
  </si>
  <si>
    <t>information needed to complete the task correctly</t>
  </si>
  <si>
    <t>Verified identity, active orders and referrals, recent encounters and discharge date, coverage, language preference.</t>
  </si>
  <si>
    <t>conditions that define correct completion of a single task instance, plus the terminal end state (complete, blocked, escalated, timed out, max attempts reached)</t>
  </si>
  <si>
    <t>Done = right patient, right visit type, inside the order's care window. Terminal states: booked, blocked, escalated, timed out.</t>
  </si>
  <si>
    <t>answer, summary</t>
  </si>
  <si>
    <t>Confirmation and prep instructions sent in the patient's channel and language.</t>
  </si>
  <si>
    <t>ticket updated, refund issued, appointment booked, CRM field updated, email sent</t>
  </si>
  <si>
    <t>Booking, EHR write-back, SMS, and nurse-task creation in one audit log.</t>
  </si>
  <si>
    <t>share of task instances that met their success criteria</t>
  </si>
  <si>
    <t>Measured against the success criteria above, not against 'slot booked'.</t>
  </si>
  <si>
    <t>Unscored components count as 0 in the total. Score every component before comparing agents.</t>
  </si>
  <si>
    <t>Beyond containment: what to measure for a patient access agent</t>
  </si>
  <si>
    <t>These feed the Business impact component and the governance controls. Measure what the agent frees your nurses and schedulers to do, not only how many calls it keeps away from them.</t>
  </si>
  <si>
    <t>KPI</t>
  </si>
  <si>
    <t>Why it matters</t>
  </si>
  <si>
    <t>Source system</t>
  </si>
  <si>
    <t>Scorecard component</t>
  </si>
  <si>
    <t>Cadence</t>
  </si>
  <si>
    <t>Care-window adherence</t>
  </si>
  <si>
    <t>Post-discharge and other order-bound visits booked inside the ordered window ÷ all such visits the agent booked or moved</t>
  </si>
  <si>
    <t>Keeps 7 and 14 day follow-ups where the care plan and TCM billing need them</t>
  </si>
  <si>
    <t>EHR scheduling + ADT discharge feed</t>
  </si>
  <si>
    <t>Business impact; Policies; Success criteria</t>
  </si>
  <si>
    <t>Weekly</t>
  </si>
  <si>
    <t>Conversations handed off by a written rule (red flag, care window, referral, patient request) ÷ all conversations</t>
  </si>
  <si>
    <t>Separates escalations you designed from failures; benchmark context: healthcare contains 87%</t>
  </si>
  <si>
    <t>Agent trace + contact center</t>
  </si>
  <si>
    <t>Human handoff; Policies</t>
  </si>
  <si>
    <t>Handoff completeness</t>
  </si>
  <si>
    <t>Handoffs carrying verified identity, encounter context, captured symptoms, and reason ÷ all handoffs</t>
  </si>
  <si>
    <t>The nurse or scheduler starts from a brief, not a cold call</t>
  </si>
  <si>
    <t>Agent trace + nurse-line queue</t>
  </si>
  <si>
    <t>Human handoff; Required context</t>
  </si>
  <si>
    <t>Red-flag recall</t>
  </si>
  <si>
    <t>Clinician-labelled red-flag test utterances routed to the nurse line ÷ all red-flag test utterances</t>
  </si>
  <si>
    <t>Proves the clinician-written rules fire on real phrasing, including jokes and understatement</t>
  </si>
  <si>
    <t>Eval set owned by nursing leadership</t>
  </si>
  <si>
    <t>Policies; Accuracy &amp; hallucination; Error tolerance</t>
  </si>
  <si>
    <t>Weekly and before every release</t>
  </si>
  <si>
    <t>Wrong-patient and wrong-visit-type bookings</t>
  </si>
  <si>
    <t>Bookings later corrected for patient identity or visit type ÷ all bookings</t>
  </si>
  <si>
    <t>Zero-tolerance safety event, plus rework for schedulers</t>
  </si>
  <si>
    <t>EHR scheduling audit + incident log</t>
  </si>
  <si>
    <t>Error tolerance; Risk</t>
  </si>
  <si>
    <t>After-hours and weekend bookings</t>
  </si>
  <si>
    <t>Bookings completed outside 8 AM to 5 PM or on weekends ÷ all bookings</t>
  </si>
  <si>
    <t>29% of healthcare demand arrives after hours and 14% on weekends (Druid 2026 AI Adoption Benchmark)</t>
  </si>
  <si>
    <t>Agent trace</t>
  </si>
  <si>
    <t>Monthly</t>
  </si>
  <si>
    <t>No-show rate and slot fill rate</t>
  </si>
  <si>
    <t>Missed visits ÷ booked visits; filled slots ÷ available slots</t>
  </si>
  <si>
    <t>Revenue and access, moved by confirmations and easy rescheduling</t>
  </si>
  <si>
    <t>EHR scheduling</t>
  </si>
  <si>
    <t>Business impact; System actions</t>
  </si>
  <si>
    <t>Staff hours redeployed</t>
  </si>
  <si>
    <t>Scheduler and nurse hours no longer spent on routine calls, and where those hours went</t>
  </si>
  <si>
    <t>The ROI a CFO believes: what the agent frees your people to do</t>
  </si>
  <si>
    <t>Workforce management + contact center</t>
  </si>
  <si>
    <t>30-day readmissions in the touched cohort</t>
  </si>
  <si>
    <t>Readmissions within 30 days for patients whose follow-up the agent booked or moved (HF, AMI, COPD, pneumonia)</t>
  </si>
  <si>
    <t>Directional only: readmissions have many causes</t>
  </si>
  <si>
    <t>EHR + quality reporting</t>
  </si>
  <si>
    <t>Quarterly</t>
  </si>
  <si>
    <t>Cost per completed scheduling task</t>
  </si>
  <si>
    <t>Model, telephony, and platform cost ÷ completed tasks</t>
  </si>
  <si>
    <t>Keeps unit economics visible as volume grows</t>
  </si>
  <si>
    <t>Cost dashboard</t>
  </si>
  <si>
    <t>Out-of-scope PHI reads</t>
  </si>
  <si>
    <t>Reads of record sections outside the scheduling scope (notes, results)</t>
  </si>
  <si>
    <t>Minimum-necessary access, provable to compliance</t>
  </si>
  <si>
    <t>EHR access log + RBAC config</t>
  </si>
  <si>
    <t>Access; Compliance</t>
  </si>
  <si>
    <t>Tone judge score on vulnerable callers</t>
  </si>
  <si>
    <t>LLM-judge score (1 to 5) on anxious, elderly, post-discharge, and non-native-speaker samples</t>
  </si>
  <si>
    <t>Empathy and plain language are safety signals, not polish</t>
  </si>
  <si>
    <t>Eval output</t>
  </si>
  <si>
    <t>Drift vs seasonal baseline</t>
  </si>
  <si>
    <t>Drift score vs the baseline re-set before respiratory season and the January deductible reset</t>
  </si>
  <si>
    <t>An agent that passed in March can fail by June behind the same green dashboard</t>
  </si>
  <si>
    <t>Drift monitor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</si>
</sst>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
    <numFmt numFmtId="166" formatCode="0%;\(0%\);0%"/>
  </numFmts>
  <fonts count="24">
    <font>
      <sz val="11"/>
      <color theme="1"/>
      <name val="Calibri"/>
      <family val="2"/>
      <charset val="1"/>
    </font>
    <font>
      <b/>
      <sz val="20"/>
      <color rgb="FF004650"/>
      <name val="Arial"/>
      <family val="2"/>
    </font>
    <font>
      <sz val="11"/>
      <color rgb="FF12171E"/>
      <name val="Arial"/>
      <family val="2"/>
    </font>
    <font>
      <b/>
      <sz val="12"/>
      <color rgb="FF004650"/>
      <name val="Arial"/>
      <family val="2"/>
    </font>
    <font>
      <b/>
      <sz val="10"/>
      <color rgb="FF12171E"/>
      <name val="Arial"/>
      <family val="2"/>
    </font>
    <font>
      <sz val="10"/>
      <color rgb="FF12171E"/>
      <name val="Arial"/>
      <family val="2"/>
    </font>
    <font>
      <b/>
      <sz val="10"/>
      <color rgb="FFFFFFFF"/>
      <name val="Arial"/>
      <family val="2"/>
    </font>
    <font>
      <b/>
      <sz val="11"/>
      <color rgb="FF004650"/>
      <name val="Arial"/>
      <family val="2"/>
    </font>
    <font>
      <b/>
      <sz val="11"/>
      <color rgb="FF747379"/>
      <name val="Arial"/>
      <family val="2"/>
    </font>
    <font>
      <b/>
      <sz val="16"/>
      <color rgb="FF004650"/>
      <name val="Arial"/>
      <family val="2"/>
    </font>
    <font>
      <i/>
      <sz val="9"/>
      <color rgb="FF747379"/>
      <name val="Arial"/>
      <family val="2"/>
    </font>
    <font>
      <b/>
      <sz val="10"/>
      <color rgb="FF004650"/>
      <name val="Arial"/>
      <family val="2"/>
    </font>
    <font>
      <sz val="9"/>
      <color rgb="FF12171E"/>
      <name val="Arial"/>
      <family val="2"/>
    </font>
    <font>
      <b/>
      <sz val="9"/>
      <color rgb="FF12171E"/>
      <name val="Arial"/>
      <family val="2"/>
    </font>
    <font>
      <b/>
      <sz val="10"/>
      <color rgb="FF0000FF"/>
      <name val="Arial"/>
      <family val="2"/>
    </font>
    <font>
      <b/>
      <sz val="11"/>
      <color rgb="FFFFFFFF"/>
      <name val="Arial"/>
      <family val="2"/>
    </font>
    <font>
      <sz val="10"/>
      <color rgb="FF0000FF"/>
      <name val="Arial"/>
      <family val="2"/>
    </font>
    <font>
      <sz val="9"/>
      <color rgb="FF747379"/>
      <name val="Arial"/>
      <family val="2"/>
    </font>
    <font>
      <sz val="9"/>
      <color rgb="FF0000FF"/>
      <name val="Arial"/>
      <family val="2"/>
    </font>
    <font>
      <sz val="10"/>
      <color rgb="FF000000"/>
      <name val="Arial"/>
      <family val="2"/>
    </font>
    <font>
      <b/>
      <sz val="9"/>
      <color rgb="FFFFFFFF"/>
      <name val="Arial"/>
      <family val="2"/>
    </font>
    <font>
      <sz val="9"/>
      <color theme="1"/>
      <name val="Calibri"/>
      <family val="2"/>
      <charset val="1"/>
    </font>
    <font>
      <b/>
      <sz val="9"/>
      <name val="Arial"/>
      <family val="2"/>
    </font>
    <font>
      <b/>
      <sz val="28"/>
      <color theme="1"/>
      <name val="Calibri"/>
      <family val="2"/>
    </font>
  </fonts>
  <fills count="7">
    <fill>
      <patternFill patternType="none"/>
    </fill>
    <fill>
      <patternFill patternType="gray125"/>
    </fill>
    <fill>
      <patternFill patternType="solid">
        <fgColor rgb="FFEEF2F8"/>
        <bgColor rgb="FFF6F9FC"/>
      </patternFill>
    </fill>
    <fill>
      <patternFill patternType="solid">
        <fgColor rgb="FF004650"/>
        <bgColor rgb="FF333333"/>
      </patternFill>
    </fill>
    <fill>
      <patternFill patternType="solid">
        <fgColor rgb="FFF6F9FC"/>
        <bgColor rgb="FFFFFFFF"/>
      </patternFill>
    </fill>
    <fill>
      <patternFill patternType="solid">
        <fgColor rgb="FFFFFF00"/>
        <bgColor rgb="FFFFFF00"/>
      </patternFill>
    </fill>
    <fill>
      <patternFill patternType="solid">
        <fgColor rgb="FF95949D"/>
        <bgColor rgb="FF333333"/>
      </patternFill>
    </fill>
  </fills>
  <borders count="4">
    <border>
      <left/>
      <right/>
      <top/>
      <bottom/>
      <diagonal/>
    </border>
    <border>
      <left/>
      <right/>
      <top/>
      <bottom style="medium">
        <color rgb="FF00DF5A"/>
      </bottom>
      <diagonal/>
    </border>
    <border>
      <left style="thin">
        <color rgb="FFDBE2EB"/>
      </left>
      <right style="thin">
        <color rgb="FFDBE2EB"/>
      </right>
      <top style="thin">
        <color rgb="FFDBE2EB"/>
      </top>
      <bottom style="thin">
        <color rgb="FFDBE2EB"/>
      </bottom>
      <diagonal/>
    </border>
    <border>
      <left/>
      <right/>
      <top style="thin">
        <color rgb="FFDBE2EB"/>
      </top>
      <bottom/>
      <diagonal/>
    </border>
  </borders>
  <cellStyleXfs count="1">
    <xf numFmtId="0" fontId="0" fillId="0" borderId="0"/>
  </cellStyleXfs>
  <cellXfs count="59">
    <xf numFmtId="0" fontId="0" fillId="0" borderId="0" xfId="0"/>
    <xf numFmtId="0" fontId="6" fillId="3" borderId="2" xfId="0" applyFont="1" applyFill="1" applyBorder="1" applyAlignment="1">
      <alignment horizontal="center" vertical="center" wrapText="1"/>
    </xf>
    <xf numFmtId="0" fontId="5" fillId="0" borderId="2" xfId="0" applyFont="1" applyBorder="1" applyAlignment="1">
      <alignment vertical="top" wrapText="1"/>
    </xf>
    <xf numFmtId="0" fontId="1" fillId="0" borderId="0" xfId="0" applyFont="1"/>
    <xf numFmtId="0" fontId="3" fillId="0" borderId="1" xfId="0" applyFont="1" applyBorder="1"/>
    <xf numFmtId="0" fontId="0" fillId="0" borderId="1" xfId="0" applyBorder="1"/>
    <xf numFmtId="0" fontId="4" fillId="2" borderId="2" xfId="0" applyFont="1" applyFill="1" applyBorder="1" applyAlignment="1">
      <alignment vertical="top" wrapText="1"/>
    </xf>
    <xf numFmtId="0" fontId="4" fillId="2" borderId="2" xfId="0" applyFont="1" applyFill="1" applyBorder="1"/>
    <xf numFmtId="9" fontId="7" fillId="0" borderId="2" xfId="0" applyNumberFormat="1" applyFont="1" applyBorder="1" applyAlignment="1">
      <alignment horizontal="center" vertical="center"/>
    </xf>
    <xf numFmtId="9" fontId="8" fillId="0" borderId="2" xfId="0" applyNumberFormat="1" applyFont="1" applyBorder="1" applyAlignment="1">
      <alignment horizontal="center" vertical="center"/>
    </xf>
    <xf numFmtId="0" fontId="5" fillId="0" borderId="2" xfId="0" applyFont="1" applyBorder="1"/>
    <xf numFmtId="164" fontId="7" fillId="0" borderId="2" xfId="0" applyNumberFormat="1" applyFont="1" applyBorder="1" applyAlignment="1">
      <alignment horizontal="center" vertical="center"/>
    </xf>
    <xf numFmtId="164" fontId="8" fillId="0" borderId="2" xfId="0" applyNumberFormat="1" applyFont="1" applyBorder="1" applyAlignment="1">
      <alignment horizontal="center" vertical="center"/>
    </xf>
    <xf numFmtId="1" fontId="7" fillId="0" borderId="2" xfId="0" applyNumberFormat="1" applyFont="1" applyBorder="1" applyAlignment="1">
      <alignment horizontal="center" vertical="center"/>
    </xf>
    <xf numFmtId="1" fontId="8" fillId="0" borderId="2" xfId="0" applyNumberFormat="1" applyFont="1" applyBorder="1" applyAlignment="1">
      <alignment horizontal="center" vertical="center"/>
    </xf>
    <xf numFmtId="0" fontId="9" fillId="0" borderId="0" xfId="0" applyFont="1"/>
    <xf numFmtId="0" fontId="10" fillId="0" borderId="0" xfId="0" applyFont="1"/>
    <xf numFmtId="0" fontId="11" fillId="0" borderId="0" xfId="0" applyFont="1"/>
    <xf numFmtId="0" fontId="4" fillId="0" borderId="2" xfId="0" applyFont="1" applyBorder="1" applyAlignment="1">
      <alignment horizontal="center" vertical="center" wrapText="1"/>
    </xf>
    <xf numFmtId="0" fontId="12" fillId="2" borderId="2" xfId="0" applyFont="1" applyFill="1" applyBorder="1" applyAlignment="1">
      <alignment vertical="top" wrapText="1"/>
    </xf>
    <xf numFmtId="0" fontId="13" fillId="2" borderId="2" xfId="0" applyFont="1" applyFill="1" applyBorder="1" applyAlignment="1">
      <alignment vertical="top" wrapText="1"/>
    </xf>
    <xf numFmtId="0" fontId="12" fillId="0" borderId="2" xfId="0" applyFont="1" applyBorder="1" applyAlignment="1">
      <alignment vertical="top" wrapText="1"/>
    </xf>
    <xf numFmtId="0" fontId="14" fillId="0" borderId="2" xfId="0" applyFont="1" applyBorder="1" applyAlignment="1">
      <alignment horizontal="center" vertical="center" wrapText="1"/>
    </xf>
    <xf numFmtId="164" fontId="5" fillId="0" borderId="2" xfId="0" applyNumberFormat="1" applyFont="1" applyBorder="1" applyAlignment="1">
      <alignment horizontal="center" vertical="center" wrapText="1"/>
    </xf>
    <xf numFmtId="0" fontId="15" fillId="3" borderId="2" xfId="0" applyFont="1" applyFill="1" applyBorder="1" applyAlignment="1">
      <alignment horizontal="left" vertical="center" wrapText="1"/>
    </xf>
    <xf numFmtId="0" fontId="15" fillId="3" borderId="2" xfId="0" applyFont="1" applyFill="1" applyBorder="1" applyAlignment="1">
      <alignment horizontal="center" vertical="center" wrapText="1"/>
    </xf>
    <xf numFmtId="164" fontId="15" fillId="3" borderId="2" xfId="0" applyNumberFormat="1" applyFont="1" applyFill="1" applyBorder="1" applyAlignment="1">
      <alignment horizontal="center" vertical="center" wrapText="1"/>
    </xf>
    <xf numFmtId="1" fontId="5" fillId="0" borderId="2" xfId="0" applyNumberFormat="1" applyFont="1" applyBorder="1" applyAlignment="1">
      <alignment horizontal="center" vertical="center"/>
    </xf>
    <xf numFmtId="165" fontId="5" fillId="0" borderId="2" xfId="0" applyNumberFormat="1" applyFont="1" applyBorder="1" applyAlignment="1">
      <alignment horizontal="center" vertical="center"/>
    </xf>
    <xf numFmtId="166" fontId="5" fillId="0" borderId="2" xfId="0" applyNumberFormat="1" applyFont="1" applyBorder="1" applyAlignment="1">
      <alignment horizontal="center" vertical="center"/>
    </xf>
    <xf numFmtId="0" fontId="15" fillId="3" borderId="2" xfId="0" applyFont="1" applyFill="1" applyBorder="1" applyAlignment="1">
      <alignment horizontal="left" vertical="center"/>
    </xf>
    <xf numFmtId="1" fontId="15" fillId="3" borderId="2" xfId="0" applyNumberFormat="1" applyFont="1" applyFill="1" applyBorder="1" applyAlignment="1">
      <alignment horizontal="center" vertical="center"/>
    </xf>
    <xf numFmtId="164" fontId="15" fillId="3" borderId="2" xfId="0" applyNumberFormat="1" applyFont="1" applyFill="1" applyBorder="1" applyAlignment="1">
      <alignment horizontal="center" vertical="center"/>
    </xf>
    <xf numFmtId="9" fontId="15" fillId="3" borderId="2" xfId="0" applyNumberFormat="1" applyFont="1" applyFill="1" applyBorder="1" applyAlignment="1">
      <alignment horizontal="center" vertical="center"/>
    </xf>
    <xf numFmtId="0" fontId="3" fillId="0" borderId="0" xfId="0" applyFont="1"/>
    <xf numFmtId="0" fontId="5" fillId="0" borderId="2" xfId="0" applyFont="1" applyBorder="1" applyAlignment="1">
      <alignment horizontal="center"/>
    </xf>
    <xf numFmtId="0" fontId="6" fillId="3" borderId="2" xfId="0" applyFont="1" applyFill="1" applyBorder="1"/>
    <xf numFmtId="0" fontId="6" fillId="3" borderId="2" xfId="0" applyFont="1" applyFill="1" applyBorder="1" applyAlignment="1">
      <alignment horizontal="center"/>
    </xf>
    <xf numFmtId="0" fontId="4" fillId="2" borderId="2" xfId="0" applyFont="1" applyFill="1" applyBorder="1" applyAlignment="1">
      <alignment vertical="center"/>
    </xf>
    <xf numFmtId="9" fontId="16" fillId="0" borderId="2" xfId="0" applyNumberFormat="1" applyFont="1" applyBorder="1" applyAlignment="1">
      <alignment horizontal="center" vertical="center"/>
    </xf>
    <xf numFmtId="9" fontId="5" fillId="0" borderId="2" xfId="0" applyNumberFormat="1" applyFont="1" applyBorder="1" applyAlignment="1">
      <alignment horizontal="center" vertical="center"/>
    </xf>
    <xf numFmtId="164" fontId="5" fillId="0" borderId="2" xfId="0" applyNumberFormat="1" applyFont="1" applyBorder="1" applyAlignment="1">
      <alignment horizontal="center" vertical="center"/>
    </xf>
    <xf numFmtId="0" fontId="12" fillId="4" borderId="2" xfId="0" applyFont="1" applyFill="1" applyBorder="1" applyAlignment="1">
      <alignment vertical="top" wrapText="1"/>
    </xf>
    <xf numFmtId="0" fontId="18" fillId="5" borderId="2" xfId="0" applyFont="1" applyFill="1" applyBorder="1" applyAlignment="1">
      <alignment vertical="top" wrapText="1"/>
    </xf>
    <xf numFmtId="0" fontId="14" fillId="5" borderId="2" xfId="0" applyFont="1" applyFill="1" applyBorder="1" applyAlignment="1">
      <alignment horizontal="center" vertical="center" wrapText="1"/>
    </xf>
    <xf numFmtId="9" fontId="20" fillId="3" borderId="2" xfId="0" applyNumberFormat="1" applyFont="1" applyFill="1" applyBorder="1" applyAlignment="1">
      <alignment horizontal="center" vertical="center"/>
    </xf>
    <xf numFmtId="0" fontId="21" fillId="0" borderId="0" xfId="0" applyFont="1"/>
    <xf numFmtId="9" fontId="22" fillId="6" borderId="2" xfId="0" applyNumberFormat="1" applyFont="1" applyFill="1" applyBorder="1" applyAlignment="1">
      <alignment horizontal="center" vertical="center"/>
    </xf>
    <xf numFmtId="0" fontId="17" fillId="0" borderId="2" xfId="0" applyFont="1" applyBorder="1" applyAlignment="1">
      <alignment vertical="center" wrapText="1"/>
    </xf>
    <xf numFmtId="1" fontId="23" fillId="0" borderId="3" xfId="0" applyNumberFormat="1" applyFont="1" applyBorder="1" applyAlignment="1">
      <alignment horizontal="center"/>
    </xf>
    <xf numFmtId="1" fontId="23" fillId="0" borderId="0" xfId="0" applyNumberFormat="1" applyFont="1" applyAlignment="1">
      <alignment horizontal="center"/>
    </xf>
    <xf numFmtId="0" fontId="6" fillId="3" borderId="2" xfId="0" applyFont="1" applyFill="1" applyBorder="1" applyAlignment="1">
      <alignment horizontal="center" vertical="center" wrapText="1"/>
    </xf>
    <xf numFmtId="0" fontId="5" fillId="0" borderId="2" xfId="0" applyFont="1" applyBorder="1" applyAlignment="1">
      <alignment vertical="top" wrapText="1"/>
    </xf>
    <xf numFmtId="0" fontId="5" fillId="0" borderId="0" xfId="0" applyFont="1" applyAlignment="1">
      <alignment vertical="top" wrapText="1"/>
    </xf>
    <xf numFmtId="0" fontId="5" fillId="0" borderId="0" xfId="0" applyFont="1" applyAlignment="1">
      <alignment horizontal="left" wrapText="1"/>
    </xf>
    <xf numFmtId="0" fontId="9" fillId="0" borderId="0" xfId="0" applyFont="1" applyAlignment="1">
      <alignment horizontal="left"/>
    </xf>
    <xf numFmtId="0" fontId="9" fillId="0" borderId="0" xfId="0" applyFont="1" applyAlignment="1">
      <alignment horizontal="left" vertical="top"/>
    </xf>
    <xf numFmtId="0" fontId="10" fillId="0" borderId="0" xfId="0" applyFont="1" applyAlignment="1">
      <alignment horizontal="left"/>
    </xf>
    <xf numFmtId="0" fontId="2" fillId="0" borderId="0" xfId="0" applyFont="1" applyAlignment="1"/>
  </cellXfs>
  <cellStyles count="1">
    <cellStyle name="Normal" xfId="0" builtinId="0"/>
  </cellStyles>
  <dxfs count="15">
    <dxf>
      <font>
        <b/>
        <color rgb="FF004650"/>
        <name val="Arial"/>
        <charset val="1"/>
      </font>
      <fill>
        <patternFill>
          <bgColor rgb="FFD2FDB1"/>
        </patternFill>
      </fill>
    </dxf>
    <dxf>
      <font>
        <b/>
        <color rgb="FF7A5B00"/>
        <name val="Arial"/>
        <charset val="1"/>
      </font>
      <fill>
        <patternFill>
          <bgColor rgb="FFFFF3CD"/>
        </patternFill>
      </fill>
    </dxf>
    <dxf>
      <font>
        <b/>
        <color rgb="FF9B1C1C"/>
        <name val="Arial"/>
        <charset val="1"/>
      </font>
      <fill>
        <patternFill>
          <bgColor rgb="FFFBE3E3"/>
        </patternFill>
      </fill>
    </dxf>
    <dxf>
      <font>
        <b/>
        <color rgb="FF004650"/>
        <name val="Arial"/>
        <charset val="1"/>
      </font>
      <fill>
        <patternFill>
          <bgColor rgb="FFD2FDB1"/>
        </patternFill>
      </fill>
    </dxf>
    <dxf>
      <font>
        <b/>
        <color rgb="FF7A5B00"/>
        <name val="Arial"/>
        <charset val="1"/>
      </font>
      <fill>
        <patternFill>
          <bgColor rgb="FFFFF3CD"/>
        </patternFill>
      </fill>
    </dxf>
    <dxf>
      <font>
        <b/>
        <color rgb="FF9B1C1C"/>
        <name val="Arial"/>
        <charset val="1"/>
      </font>
      <fill>
        <patternFill>
          <bgColor rgb="FFFBE3E3"/>
        </patternFill>
      </fill>
    </dxf>
    <dxf>
      <font>
        <b/>
        <color rgb="FF004650"/>
        <name val="Arial"/>
        <charset val="1"/>
      </font>
      <fill>
        <patternFill>
          <bgColor rgb="FFD2FDB1"/>
        </patternFill>
      </fill>
    </dxf>
    <dxf>
      <font>
        <b/>
        <color rgb="FF7A5B00"/>
        <name val="Arial"/>
        <charset val="1"/>
      </font>
      <fill>
        <patternFill>
          <bgColor rgb="FFFFF3CD"/>
        </patternFill>
      </fill>
    </dxf>
    <dxf>
      <font>
        <b/>
        <color rgb="FF9B1C1C"/>
        <name val="Arial"/>
        <charset val="1"/>
      </font>
      <fill>
        <patternFill>
          <bgColor rgb="FFFBE3E3"/>
        </patternFill>
      </fill>
    </dxf>
    <dxf>
      <font>
        <b/>
        <color rgb="FF004650"/>
        <name val="Arial"/>
        <charset val="1"/>
      </font>
      <fill>
        <patternFill>
          <bgColor rgb="FFD2FDB1"/>
        </patternFill>
      </fill>
    </dxf>
    <dxf>
      <font>
        <b/>
        <color rgb="FF7A5B00"/>
        <name val="Arial"/>
        <charset val="1"/>
      </font>
      <fill>
        <patternFill>
          <bgColor rgb="FFFFF3CD"/>
        </patternFill>
      </fill>
    </dxf>
    <dxf>
      <font>
        <b/>
        <color rgb="FF9B1C1C"/>
        <name val="Arial"/>
        <charset val="1"/>
      </font>
      <fill>
        <patternFill>
          <bgColor rgb="FFFBE3E3"/>
        </patternFill>
      </fill>
    </dxf>
    <dxf>
      <font>
        <b/>
        <color rgb="FF004650"/>
        <name val="Arial"/>
        <charset val="1"/>
      </font>
      <fill>
        <patternFill>
          <bgColor rgb="FFD2FDB1"/>
        </patternFill>
      </fill>
    </dxf>
    <dxf>
      <font>
        <b/>
        <color rgb="FF7A5B00"/>
        <name val="Arial"/>
        <charset val="1"/>
      </font>
      <fill>
        <patternFill>
          <bgColor rgb="FFFFF3CD"/>
        </patternFill>
      </fill>
    </dxf>
    <dxf>
      <font>
        <b/>
        <color rgb="FF9B1C1C"/>
        <name val="Arial"/>
        <charset val="1"/>
      </font>
      <fill>
        <patternFill>
          <bgColor rgb="FFFBE3E3"/>
        </patternFill>
      </fill>
    </dxf>
  </dxfs>
  <tableStyles count="0" defaultTableStyle="TableStyleMedium2" defaultPivotStyle="PivotStyleLight16"/>
  <colors>
    <indexedColors>
      <rgbColor rgb="FF000000"/>
      <rgbColor rgb="FFFFFFFF"/>
      <rgbColor rgb="FFFF0000"/>
      <rgbColor rgb="FF00DF5A"/>
      <rgbColor rgb="FF0000FF"/>
      <rgbColor rgb="FFFFFF00"/>
      <rgbColor rgb="FFFF00FF"/>
      <rgbColor rgb="FF00FFFF"/>
      <rgbColor rgb="FF800000"/>
      <rgbColor rgb="FF008000"/>
      <rgbColor rgb="FF000080"/>
      <rgbColor rgb="FF7A5B00"/>
      <rgbColor rgb="FF800080"/>
      <rgbColor rgb="FF008080"/>
      <rgbColor rgb="FFDBE2EB"/>
      <rgbColor rgb="FF878787"/>
      <rgbColor rgb="FF9999FF"/>
      <rgbColor rgb="FF993366"/>
      <rgbColor rgb="FFFFF3CD"/>
      <rgbColor rgb="FFEEF2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6F9FC"/>
      <rgbColor rgb="FFD2FDB1"/>
      <rgbColor rgb="FFFFFF99"/>
      <rgbColor rgb="FF99CCFF"/>
      <rgbColor rgb="FFFF99CC"/>
      <rgbColor rgb="FFCC99FF"/>
      <rgbColor rgb="FFFBE3E3"/>
      <rgbColor rgb="FF3366FF"/>
      <rgbColor rgb="FF33CCCC"/>
      <rgbColor rgb="FF99CC00"/>
      <rgbColor rgb="FFFFCC00"/>
      <rgbColor rgb="FFFF9900"/>
      <rgbColor rgb="FFFF6600"/>
      <rgbColor rgb="FF747379"/>
      <rgbColor rgb="FF95949D"/>
      <rgbColor rgb="FF004650"/>
      <rgbColor rgb="FF339966"/>
      <rgbColor rgb="FF12171E"/>
      <rgbColor rgb="FF333300"/>
      <rgbColor rgb="FF9B1C1C"/>
      <rgbColor rgb="FF993366"/>
      <rgbColor rgb="FF333399"/>
      <rgbColor rgb="FF333333"/>
      <rgbColor rgb="00003366"/>
      <rgbColor rgb="00339966"/>
      <rgbColor rgb="00003300"/>
      <rgbColor rgb="00333300"/>
      <rgbColor rgb="00993300"/>
      <rgbColor rgb="00993366"/>
      <rgbColor rgb="00333399"/>
      <rgbColor rgb="00333333"/>
    </indexedColors>
    <mruColors>
      <color rgb="FF9594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Pillar points: Vendor</a:t>
            </a:r>
            <a:r>
              <a:rPr lang="en-US" sz="1800" b="1" strike="noStrike" spc="-1" baseline="0">
                <a:solidFill>
                  <a:srgbClr val="000000"/>
                </a:solidFill>
                <a:latin typeface="Calibri"/>
              </a:rPr>
              <a:t> Agent vs In-house build</a:t>
            </a:r>
            <a:endParaRPr lang="en-US" sz="1800" b="1" strike="noStrike" spc="-1">
              <a:solidFill>
                <a:srgbClr val="000000"/>
              </a:solidFill>
              <a:latin typeface="Calibri"/>
            </a:endParaRPr>
          </a:p>
        </c:rich>
      </c:tx>
      <c:overlay val="0"/>
      <c:spPr>
        <a:noFill/>
        <a:ln w="0">
          <a:noFill/>
        </a:ln>
      </c:spPr>
    </c:title>
    <c:autoTitleDeleted val="0"/>
    <c:plotArea>
      <c:layout/>
      <c:barChart>
        <c:barDir val="col"/>
        <c:grouping val="clustered"/>
        <c:varyColors val="0"/>
        <c:ser>
          <c:idx val="0"/>
          <c:order val="0"/>
          <c:tx>
            <c:strRef>
              <c:f>'Pillar summary'!$D$5</c:f>
              <c:strCache>
                <c:ptCount val="1"/>
                <c:pt idx="0">
                  <c:v>Vendor Agent</c:v>
                </c:pt>
              </c:strCache>
            </c:strRef>
          </c:tx>
          <c:spPr>
            <a:solidFill>
              <a:srgbClr val="004650"/>
            </a:solidFill>
            <a:ln w="0">
              <a:solidFill>
                <a:srgbClr val="004650"/>
              </a:solidFill>
            </a:ln>
          </c:spPr>
          <c:invertIfNegative val="0"/>
          <c:dLbls>
            <c:spPr>
              <a:noFill/>
              <a:ln>
                <a:noFill/>
              </a:ln>
              <a:effectLst/>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'Pillar summary'!$B$6:$B$12</c:f>
              <c:strCache>
                <c:ptCount val="7"/>
                <c:pt idx="0">
                  <c:v>Governance</c:v>
                </c:pt>
                <c:pt idx="1">
                  <c:v>Agent Mandate</c:v>
                </c:pt>
                <c:pt idx="2">
                  <c:v>Platform Capabilities</c:v>
                </c:pt>
                <c:pt idx="3">
                  <c:v>Outputs</c:v>
                </c:pt>
                <c:pt idx="4">
                  <c:v>Tools</c:v>
                </c:pt>
                <c:pt idx="5">
                  <c:v>Tasks</c:v>
                </c:pt>
                <c:pt idx="6">
                  <c:v>Skills</c:v>
                </c:pt>
              </c:strCache>
            </c:strRef>
          </c:cat>
          <c:val>
            <c:numRef>
              <c:f>'Pillar summary'!$D$6:$D$12</c:f>
              <c:numCache>
                <c:formatCode>0.0;\(0.0\);0.0</c:formatCode>
                <c:ptCount val="7"/>
                <c:pt idx="0">
                  <c:v>30.5</c:v>
                </c:pt>
                <c:pt idx="1">
                  <c:v>23</c:v>
                </c:pt>
                <c:pt idx="2">
                  <c:v>10.5</c:v>
                </c:pt>
                <c:pt idx="3">
                  <c:v>8</c:v>
                </c:pt>
                <c:pt idx="4">
                  <c:v>6</c:v>
                </c:pt>
                <c:pt idx="5">
                  <c:v>4</c:v>
                </c:pt>
                <c:pt idx="6">
                  <c:v>2</c:v>
                </c:pt>
              </c:numCache>
            </c:numRef>
          </c:val>
          <c:extLst>
            <c:ext xmlns:c16="http://schemas.microsoft.com/office/drawing/2014/chart" uri="{C3380CC4-5D6E-409C-BE32-E72D297353CC}">
              <c16:uniqueId val="{00000000-7551-0746-AB4E-21FA3EB632E1}"/>
            </c:ext>
          </c:extLst>
        </c:ser>
        <c:ser>
          <c:idx val="1"/>
          <c:order val="1"/>
          <c:tx>
            <c:strRef>
              <c:f>'Pillar summary'!$E$5</c:f>
              <c:strCache>
                <c:ptCount val="1"/>
                <c:pt idx="0">
                  <c:v>In-house Agent</c:v>
                </c:pt>
              </c:strCache>
            </c:strRef>
          </c:tx>
          <c:spPr>
            <a:solidFill>
              <a:srgbClr val="95949D"/>
            </a:solidFill>
            <a:ln w="0">
              <a:solidFill>
                <a:srgbClr val="95949D"/>
              </a:solidFill>
            </a:ln>
          </c:spPr>
          <c:invertIfNegative val="0"/>
          <c:dLbls>
            <c:spPr>
              <a:noFill/>
              <a:ln>
                <a:noFill/>
              </a:ln>
              <a:effectLst/>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'Pillar summary'!$B$6:$B$12</c:f>
              <c:strCache>
                <c:ptCount val="7"/>
                <c:pt idx="0">
                  <c:v>Governance</c:v>
                </c:pt>
                <c:pt idx="1">
                  <c:v>Agent Mandate</c:v>
                </c:pt>
                <c:pt idx="2">
                  <c:v>Platform Capabilities</c:v>
                </c:pt>
                <c:pt idx="3">
                  <c:v>Outputs</c:v>
                </c:pt>
                <c:pt idx="4">
                  <c:v>Tools</c:v>
                </c:pt>
                <c:pt idx="5">
                  <c:v>Tasks</c:v>
                </c:pt>
                <c:pt idx="6">
                  <c:v>Skills</c:v>
                </c:pt>
              </c:strCache>
            </c:strRef>
          </c:cat>
          <c:val>
            <c:numRef>
              <c:f>'Pillar summary'!$E$6:$E$12</c:f>
              <c:numCache>
                <c:formatCode>0.0;\(0.0\);0.0</c:formatCode>
                <c:ptCount val="7"/>
                <c:pt idx="0">
                  <c:v>11</c:v>
                </c:pt>
                <c:pt idx="1">
                  <c:v>14</c:v>
                </c:pt>
                <c:pt idx="2">
                  <c:v>4.5</c:v>
                </c:pt>
                <c:pt idx="3">
                  <c:v>5</c:v>
                </c:pt>
                <c:pt idx="4">
                  <c:v>3.5</c:v>
                </c:pt>
                <c:pt idx="5">
                  <c:v>3.5</c:v>
                </c:pt>
                <c:pt idx="6">
                  <c:v>2.5</c:v>
                </c:pt>
              </c:numCache>
            </c:numRef>
          </c:val>
          <c:extLst>
            <c:ext xmlns:c16="http://schemas.microsoft.com/office/drawing/2014/chart" uri="{C3380CC4-5D6E-409C-BE32-E72D297353CC}">
              <c16:uniqueId val="{00000001-7551-0746-AB4E-21FA3EB632E1}"/>
            </c:ext>
          </c:extLst>
        </c:ser>
        <c:dLbls>
          <c:showLegendKey val="0"/>
          <c:showVal val="0"/>
          <c:showCatName val="0"/>
          <c:showSerName val="0"/>
          <c:showPercent val="0"/>
          <c:showBubbleSize val="0"/>
        </c:dLbls>
        <c:gapWidth val="150"/>
        <c:axId val="6380493"/>
        <c:axId val="30147173"/>
      </c:barChart>
      <c:catAx>
        <c:axId val="638049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0147173"/>
        <c:crosses val="autoZero"/>
        <c:auto val="1"/>
        <c:lblAlgn val="ctr"/>
        <c:lblOffset val="100"/>
        <c:noMultiLvlLbl val="0"/>
      </c:catAx>
      <c:valAx>
        <c:axId val="30147173"/>
        <c:scaling>
          <c:orientation val="minMax"/>
        </c:scaling>
        <c:delete val="0"/>
        <c:axPos val="l"/>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Weighted points</a:t>
                </a:r>
              </a:p>
            </c:rich>
          </c:tx>
          <c:overlay val="0"/>
          <c:spPr>
            <a:noFill/>
            <a:ln w="0">
              <a:noFill/>
            </a:ln>
          </c:spPr>
        </c:title>
        <c:numFmt formatCode="0.0;\(0.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6380493"/>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15</xdr:col>
      <xdr:colOff>108086</xdr:colOff>
      <xdr:row>8</xdr:row>
      <xdr:rowOff>67991</xdr:rowOff>
    </xdr:from>
    <xdr:to>
      <xdr:col>25</xdr:col>
      <xdr:colOff>112766</xdr:colOff>
      <xdr:row>22</xdr:row>
      <xdr:rowOff>178942</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7A7CE8C-9867-F14E-9ABA-D839ED957EA7}">
  <we:reference id="wa200009404" version="1.0.0.8" store="en-US" storeType="OMEX"/>
  <we:alternateReferences>
    <we:reference id="WA200009404" version="1.0.0.8" store="" storeType="OMEX"/>
  </we:alternateReferences>
  <we:properties>
    <we:property name="claude.fileId" value="&quot;7f7a0ae0-d325-409b-a020-8228289a671c&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40"/>
  <sheetViews>
    <sheetView showGridLines="0" zoomScale="161" zoomScaleNormal="100" workbookViewId="0">
      <selection activeCell="G21" sqref="G21"/>
    </sheetView>
  </sheetViews>
  <sheetFormatPr defaultColWidth="8.7109375" defaultRowHeight="15"/>
  <cols>
    <col min="1" max="1" width="2.42578125" customWidth="1"/>
    <col min="2" max="2" width="30" customWidth="1"/>
    <col min="3" max="4" width="16" customWidth="1"/>
    <col min="5" max="5" width="70" customWidth="1"/>
  </cols>
  <sheetData>
    <row r="2" spans="2:5" ht="24.95">
      <c r="B2" s="3" t="s">
        <v>0</v>
      </c>
    </row>
    <row r="3" spans="2:5">
      <c r="B3" s="58" t="s">
        <v>1</v>
      </c>
      <c r="C3" s="58"/>
      <c r="D3" s="58"/>
      <c r="E3" s="58"/>
    </row>
    <row r="5" spans="2:5" ht="19.5" customHeight="1">
      <c r="B5" s="4" t="s">
        <v>2</v>
      </c>
      <c r="C5" s="5"/>
      <c r="D5" s="5"/>
      <c r="E5" s="5"/>
    </row>
    <row r="6" spans="2:5" ht="30.75" customHeight="1">
      <c r="B6" s="6" t="s">
        <v>3</v>
      </c>
      <c r="C6" s="52" t="s">
        <v>4</v>
      </c>
      <c r="D6" s="52"/>
      <c r="E6" s="52"/>
    </row>
    <row r="7" spans="2:5" ht="30.75" customHeight="1">
      <c r="B7" s="6" t="s">
        <v>5</v>
      </c>
      <c r="C7" s="52" t="s">
        <v>6</v>
      </c>
      <c r="D7" s="52"/>
      <c r="E7" s="52"/>
    </row>
    <row r="8" spans="2:5" ht="30.75" customHeight="1">
      <c r="B8" s="6" t="s">
        <v>7</v>
      </c>
      <c r="C8" s="52" t="s">
        <v>8</v>
      </c>
      <c r="D8" s="52"/>
      <c r="E8" s="52"/>
    </row>
    <row r="9" spans="2:5" ht="30.75" customHeight="1">
      <c r="B9" s="6" t="s">
        <v>9</v>
      </c>
      <c r="C9" s="52" t="s">
        <v>10</v>
      </c>
      <c r="D9" s="52"/>
      <c r="E9" s="52"/>
    </row>
    <row r="10" spans="2:5" ht="57.75" customHeight="1">
      <c r="B10" s="6" t="s">
        <v>11</v>
      </c>
      <c r="C10" s="52" t="s">
        <v>12</v>
      </c>
      <c r="D10" s="52"/>
      <c r="E10" s="52"/>
    </row>
    <row r="12" spans="2:5" ht="19.5" customHeight="1">
      <c r="B12" s="4" t="s">
        <v>13</v>
      </c>
      <c r="C12" s="5"/>
      <c r="D12" s="5"/>
      <c r="E12" s="5"/>
    </row>
    <row r="13" spans="2:5">
      <c r="B13" s="1" t="s">
        <v>14</v>
      </c>
      <c r="C13" s="1" t="s">
        <v>15</v>
      </c>
      <c r="D13" s="1" t="s">
        <v>16</v>
      </c>
      <c r="E13" s="1" t="s">
        <v>17</v>
      </c>
    </row>
    <row r="14" spans="2:5" ht="19.5" customHeight="1">
      <c r="B14" s="7" t="s">
        <v>18</v>
      </c>
      <c r="C14" s="8">
        <f>'Pillar summary'!C26</f>
        <v>0.87</v>
      </c>
      <c r="D14" s="9">
        <f>'Pillar summary'!D26</f>
        <v>0.96</v>
      </c>
      <c r="E14" s="10" t="s">
        <v>19</v>
      </c>
    </row>
    <row r="15" spans="2:5" ht="19.5" customHeight="1">
      <c r="B15" s="7" t="s">
        <v>20</v>
      </c>
      <c r="C15" s="8">
        <f>'Pillar summary'!C27</f>
        <v>0.13</v>
      </c>
      <c r="D15" s="9">
        <f>'Pillar summary'!D27</f>
        <v>4.0000000000000036E-2</v>
      </c>
      <c r="E15" s="10" t="s">
        <v>21</v>
      </c>
    </row>
    <row r="16" spans="2:5" ht="19.5" customHeight="1">
      <c r="B16" s="7" t="s">
        <v>22</v>
      </c>
      <c r="C16" s="11">
        <f>'Healthcare (Example)'!K38</f>
        <v>84</v>
      </c>
      <c r="D16" s="12">
        <f>'Healthcare (Example)'!O38</f>
        <v>44</v>
      </c>
      <c r="E16" s="10" t="s">
        <v>23</v>
      </c>
    </row>
    <row r="17" spans="2:5" ht="19.5" customHeight="1">
      <c r="B17" s="7" t="s">
        <v>24</v>
      </c>
      <c r="C17" s="11">
        <f>'Pillar summary'!D6</f>
        <v>30.5</v>
      </c>
      <c r="D17" s="12">
        <f>'Pillar summary'!E6</f>
        <v>11</v>
      </c>
      <c r="E17" s="10" t="s">
        <v>25</v>
      </c>
    </row>
    <row r="18" spans="2:5" ht="19.5" customHeight="1">
      <c r="B18" s="7" t="s">
        <v>26</v>
      </c>
      <c r="C18" s="13">
        <f>'Pillar summary'!C18</f>
        <v>0</v>
      </c>
      <c r="D18" s="14">
        <f>'Pillar summary'!D18</f>
        <v>4</v>
      </c>
      <c r="E18" s="10" t="s">
        <v>27</v>
      </c>
    </row>
    <row r="20" spans="2:5" ht="19.5" customHeight="1">
      <c r="B20" s="4" t="s">
        <v>28</v>
      </c>
      <c r="C20" s="5"/>
      <c r="D20" s="5"/>
      <c r="E20" s="5"/>
    </row>
    <row r="21" spans="2:5" ht="18" customHeight="1">
      <c r="B21" s="6" t="s">
        <v>29</v>
      </c>
      <c r="C21" s="52" t="s">
        <v>30</v>
      </c>
      <c r="D21" s="52"/>
      <c r="E21" s="52"/>
    </row>
    <row r="22" spans="2:5" ht="18" customHeight="1">
      <c r="B22" s="6" t="s">
        <v>31</v>
      </c>
      <c r="C22" s="52" t="s">
        <v>32</v>
      </c>
      <c r="D22" s="52"/>
      <c r="E22" s="52"/>
    </row>
    <row r="23" spans="2:5" ht="30.75" customHeight="1">
      <c r="B23" s="6" t="s">
        <v>33</v>
      </c>
      <c r="C23" s="52" t="s">
        <v>34</v>
      </c>
      <c r="D23" s="52"/>
      <c r="E23" s="52"/>
    </row>
    <row r="24" spans="2:5" ht="18" customHeight="1">
      <c r="B24" s="6" t="s">
        <v>35</v>
      </c>
      <c r="C24" s="52" t="s">
        <v>36</v>
      </c>
      <c r="D24" s="52"/>
      <c r="E24" s="52"/>
    </row>
    <row r="26" spans="2:5" ht="19.5" customHeight="1">
      <c r="B26" s="4" t="s">
        <v>37</v>
      </c>
      <c r="C26" s="5"/>
      <c r="D26" s="5"/>
      <c r="E26" s="5"/>
    </row>
    <row r="27" spans="2:5" ht="30.75" customHeight="1">
      <c r="B27" s="6" t="s">
        <v>38</v>
      </c>
      <c r="C27" s="52" t="s">
        <v>39</v>
      </c>
      <c r="D27" s="52"/>
      <c r="E27" s="52"/>
    </row>
    <row r="28" spans="2:5" ht="30.75" customHeight="1">
      <c r="B28" s="6" t="s">
        <v>40</v>
      </c>
      <c r="C28" s="52" t="s">
        <v>41</v>
      </c>
      <c r="D28" s="52"/>
      <c r="E28" s="52"/>
    </row>
    <row r="29" spans="2:5" ht="30.75" customHeight="1">
      <c r="B29" s="6" t="s">
        <v>42</v>
      </c>
      <c r="C29" s="52" t="s">
        <v>43</v>
      </c>
      <c r="D29" s="52"/>
      <c r="E29" s="52"/>
    </row>
    <row r="30" spans="2:5" ht="30.75" customHeight="1">
      <c r="B30" s="6" t="s">
        <v>44</v>
      </c>
      <c r="C30" s="52" t="s">
        <v>45</v>
      </c>
      <c r="D30" s="52"/>
      <c r="E30" s="52"/>
    </row>
    <row r="31" spans="2:5" ht="30.75" customHeight="1">
      <c r="B31" s="6" t="s">
        <v>46</v>
      </c>
      <c r="C31" s="52" t="s">
        <v>47</v>
      </c>
      <c r="D31" s="52"/>
      <c r="E31" s="52"/>
    </row>
    <row r="33" spans="2:5" ht="19.5" customHeight="1">
      <c r="B33" s="4" t="s">
        <v>48</v>
      </c>
      <c r="C33" s="5"/>
      <c r="D33" s="5"/>
      <c r="E33" s="5"/>
    </row>
    <row r="34" spans="2:5" ht="18" customHeight="1">
      <c r="B34" s="6" t="s">
        <v>49</v>
      </c>
      <c r="C34" s="52" t="s">
        <v>50</v>
      </c>
      <c r="D34" s="52"/>
      <c r="E34" s="52"/>
    </row>
    <row r="35" spans="2:5" ht="18" customHeight="1">
      <c r="B35" s="6" t="s">
        <v>51</v>
      </c>
      <c r="C35" s="52" t="s">
        <v>52</v>
      </c>
      <c r="D35" s="52"/>
      <c r="E35" s="52"/>
    </row>
    <row r="36" spans="2:5" ht="30.75" customHeight="1">
      <c r="B36" s="6" t="s">
        <v>53</v>
      </c>
      <c r="C36" s="52" t="s">
        <v>54</v>
      </c>
      <c r="D36" s="52"/>
      <c r="E36" s="52"/>
    </row>
    <row r="37" spans="2:5" ht="30.75" customHeight="1">
      <c r="B37" s="6" t="s">
        <v>55</v>
      </c>
      <c r="C37" s="52" t="s">
        <v>56</v>
      </c>
      <c r="D37" s="52"/>
      <c r="E37" s="52"/>
    </row>
    <row r="38" spans="2:5" ht="18" customHeight="1">
      <c r="B38" s="6" t="s">
        <v>57</v>
      </c>
      <c r="C38" s="52" t="s">
        <v>58</v>
      </c>
      <c r="D38" s="52"/>
      <c r="E38" s="52"/>
    </row>
    <row r="39" spans="2:5" ht="30.75" customHeight="1">
      <c r="B39" s="6" t="s">
        <v>59</v>
      </c>
      <c r="C39" s="52" t="s">
        <v>60</v>
      </c>
      <c r="D39" s="52"/>
      <c r="E39" s="52"/>
    </row>
    <row r="40" spans="2:5" ht="30.75" customHeight="1">
      <c r="B40" s="6" t="s">
        <v>61</v>
      </c>
      <c r="C40" s="52" t="s">
        <v>62</v>
      </c>
      <c r="D40" s="52"/>
      <c r="E40" s="52"/>
    </row>
  </sheetData>
  <mergeCells count="22">
    <mergeCell ref="B3:E3"/>
    <mergeCell ref="C6:E6"/>
    <mergeCell ref="C7:E7"/>
    <mergeCell ref="C8:E8"/>
    <mergeCell ref="C9:E9"/>
    <mergeCell ref="C10:E10"/>
    <mergeCell ref="C21:E21"/>
    <mergeCell ref="C22:E22"/>
    <mergeCell ref="C23:E23"/>
    <mergeCell ref="C24:E24"/>
    <mergeCell ref="C27:E27"/>
    <mergeCell ref="C28:E28"/>
    <mergeCell ref="C29:E29"/>
    <mergeCell ref="C30:E30"/>
    <mergeCell ref="C31:E31"/>
    <mergeCell ref="C39:E39"/>
    <mergeCell ref="C40:E40"/>
    <mergeCell ref="C34:E34"/>
    <mergeCell ref="C35:E35"/>
    <mergeCell ref="C36:E36"/>
    <mergeCell ref="C37:E37"/>
    <mergeCell ref="C38:E38"/>
  </mergeCells>
  <pageMargins left="0.4" right="0.4"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39"/>
  <sheetViews>
    <sheetView showGridLines="0" tabSelected="1" zoomScale="132" zoomScaleNormal="100" workbookViewId="0">
      <pane xSplit="3" ySplit="11" topLeftCell="D12" activePane="bottomRight" state="frozen"/>
      <selection pane="bottomRight" activeCell="B4" sqref="B4:F4"/>
      <selection pane="bottomLeft" activeCell="A12" sqref="A12"/>
      <selection pane="topRight" activeCell="D1" sqref="D1"/>
    </sheetView>
  </sheetViews>
  <sheetFormatPr defaultColWidth="8.7109375" defaultRowHeight="15"/>
  <cols>
    <col min="1" max="1" width="2.42578125" customWidth="1"/>
    <col min="2" max="2" width="18.42578125" customWidth="1"/>
    <col min="3" max="3" width="40.28515625" customWidth="1"/>
    <col min="4" max="4" width="20" customWidth="1"/>
    <col min="5" max="5" width="19" customWidth="1"/>
    <col min="6" max="6" width="51" bestFit="1" customWidth="1"/>
    <col min="7" max="7" width="8" customWidth="1"/>
    <col min="8" max="8" width="1.42578125" customWidth="1"/>
    <col min="9" max="9" width="50" customWidth="1"/>
    <col min="10" max="10" width="8.42578125" customWidth="1"/>
    <col min="11" max="11" width="9.42578125" customWidth="1"/>
    <col min="12" max="12" width="1.42578125" customWidth="1"/>
    <col min="13" max="13" width="50" customWidth="1"/>
    <col min="14" max="14" width="8.42578125" customWidth="1"/>
    <col min="15" max="15" width="9.42578125" customWidth="1"/>
    <col min="16" max="16" width="1.42578125" customWidth="1"/>
    <col min="17" max="17" width="58" customWidth="1"/>
  </cols>
  <sheetData>
    <row r="2" spans="2:17" ht="27.75" customHeight="1">
      <c r="B2" s="56" t="s">
        <v>63</v>
      </c>
      <c r="C2" s="56"/>
      <c r="D2" s="56"/>
      <c r="E2" s="56"/>
      <c r="F2" s="56"/>
    </row>
    <row r="3" spans="2:17" ht="28.5" customHeight="1">
      <c r="B3" s="54" t="s">
        <v>64</v>
      </c>
      <c r="C3" s="54"/>
      <c r="D3" s="54"/>
      <c r="E3" s="54"/>
      <c r="F3" s="54"/>
    </row>
    <row r="4" spans="2:17" ht="15.75" customHeight="1">
      <c r="B4" s="57" t="s">
        <v>65</v>
      </c>
      <c r="C4" s="57"/>
      <c r="D4" s="57"/>
      <c r="E4" s="57"/>
      <c r="F4" s="57"/>
    </row>
    <row r="6" spans="2:17">
      <c r="B6" s="17" t="s">
        <v>66</v>
      </c>
      <c r="C6" s="17" t="s">
        <v>67</v>
      </c>
      <c r="E6" s="17" t="s">
        <v>68</v>
      </c>
      <c r="F6" s="17" t="s">
        <v>67</v>
      </c>
    </row>
    <row r="7" spans="2:17" ht="22.5" customHeight="1">
      <c r="B7" s="7" t="s">
        <v>69</v>
      </c>
      <c r="C7" s="2" t="s">
        <v>70</v>
      </c>
      <c r="E7" s="18">
        <v>0</v>
      </c>
      <c r="F7" s="2" t="s">
        <v>71</v>
      </c>
    </row>
    <row r="8" spans="2:17" ht="25.5" customHeight="1">
      <c r="B8" s="7" t="s">
        <v>72</v>
      </c>
      <c r="C8" s="2" t="s">
        <v>73</v>
      </c>
      <c r="E8" s="18">
        <v>1</v>
      </c>
      <c r="F8" s="2" t="s">
        <v>74</v>
      </c>
    </row>
    <row r="9" spans="2:17" ht="25.5" customHeight="1">
      <c r="B9" s="7" t="s">
        <v>75</v>
      </c>
      <c r="C9" s="2" t="s">
        <v>76</v>
      </c>
      <c r="E9" s="18">
        <v>2</v>
      </c>
      <c r="F9" s="2" t="s">
        <v>77</v>
      </c>
    </row>
    <row r="11" spans="2:17" ht="31.5" customHeight="1">
      <c r="B11" s="1" t="s">
        <v>78</v>
      </c>
      <c r="C11" s="1" t="s">
        <v>79</v>
      </c>
      <c r="D11" s="1" t="s">
        <v>80</v>
      </c>
      <c r="E11" s="1" t="s">
        <v>81</v>
      </c>
      <c r="F11" s="1" t="s">
        <v>66</v>
      </c>
      <c r="G11" s="1" t="s">
        <v>82</v>
      </c>
      <c r="I11" s="1" t="s">
        <v>83</v>
      </c>
      <c r="J11" s="1" t="s">
        <v>84</v>
      </c>
      <c r="K11" s="1" t="s">
        <v>85</v>
      </c>
      <c r="M11" s="1" t="s">
        <v>86</v>
      </c>
      <c r="N11" s="1" t="s">
        <v>87</v>
      </c>
      <c r="O11" s="1" t="s">
        <v>88</v>
      </c>
      <c r="Q11" s="1" t="s">
        <v>89</v>
      </c>
    </row>
    <row r="12" spans="2:17" ht="66" customHeight="1">
      <c r="B12" s="19" t="s">
        <v>90</v>
      </c>
      <c r="C12" s="20" t="s">
        <v>91</v>
      </c>
      <c r="D12" s="21" t="s">
        <v>92</v>
      </c>
      <c r="E12" s="21" t="s">
        <v>93</v>
      </c>
      <c r="F12" s="21" t="s">
        <v>69</v>
      </c>
      <c r="G12" s="22">
        <v>6</v>
      </c>
      <c r="I12" s="21" t="s">
        <v>94</v>
      </c>
      <c r="J12" s="22">
        <v>2</v>
      </c>
      <c r="K12" s="23">
        <f t="shared" ref="K12:K36" si="0">G12*J12/2</f>
        <v>6</v>
      </c>
      <c r="M12" s="21" t="s">
        <v>95</v>
      </c>
      <c r="N12" s="22">
        <v>1</v>
      </c>
      <c r="O12" s="23">
        <f t="shared" ref="O12:O37" si="1">G12*N12/2</f>
        <v>3</v>
      </c>
      <c r="Q12" s="21" t="s">
        <v>96</v>
      </c>
    </row>
    <row r="13" spans="2:17" ht="66" customHeight="1">
      <c r="B13" s="19" t="s">
        <v>90</v>
      </c>
      <c r="C13" s="20" t="s">
        <v>97</v>
      </c>
      <c r="D13" s="21" t="s">
        <v>98</v>
      </c>
      <c r="E13" s="21" t="s">
        <v>99</v>
      </c>
      <c r="F13" s="21" t="s">
        <v>69</v>
      </c>
      <c r="G13" s="22">
        <v>6</v>
      </c>
      <c r="I13" s="21" t="s">
        <v>100</v>
      </c>
      <c r="J13" s="22">
        <v>1</v>
      </c>
      <c r="K13" s="23">
        <f t="shared" si="0"/>
        <v>3</v>
      </c>
      <c r="M13" s="21" t="s">
        <v>101</v>
      </c>
      <c r="N13" s="22">
        <v>0</v>
      </c>
      <c r="O13" s="23">
        <f t="shared" si="1"/>
        <v>0</v>
      </c>
      <c r="Q13" s="21" t="s">
        <v>102</v>
      </c>
    </row>
    <row r="14" spans="2:17" ht="54" customHeight="1">
      <c r="B14" s="19" t="s">
        <v>90</v>
      </c>
      <c r="C14" s="20" t="s">
        <v>103</v>
      </c>
      <c r="D14" s="21" t="s">
        <v>104</v>
      </c>
      <c r="E14" s="21" t="s">
        <v>105</v>
      </c>
      <c r="F14" s="21" t="s">
        <v>69</v>
      </c>
      <c r="G14" s="22">
        <v>4</v>
      </c>
      <c r="I14" s="21" t="s">
        <v>106</v>
      </c>
      <c r="J14" s="22">
        <v>2</v>
      </c>
      <c r="K14" s="23">
        <f t="shared" si="0"/>
        <v>4</v>
      </c>
      <c r="M14" s="21" t="s">
        <v>107</v>
      </c>
      <c r="N14" s="22">
        <v>1</v>
      </c>
      <c r="O14" s="23">
        <f t="shared" si="1"/>
        <v>2</v>
      </c>
      <c r="Q14" s="21" t="s">
        <v>108</v>
      </c>
    </row>
    <row r="15" spans="2:17" ht="42" customHeight="1">
      <c r="B15" s="19" t="s">
        <v>90</v>
      </c>
      <c r="C15" s="20" t="s">
        <v>109</v>
      </c>
      <c r="D15" s="21" t="s">
        <v>110</v>
      </c>
      <c r="E15" s="21" t="s">
        <v>111</v>
      </c>
      <c r="F15" s="21" t="s">
        <v>72</v>
      </c>
      <c r="G15" s="22">
        <v>6</v>
      </c>
      <c r="I15" s="21" t="s">
        <v>112</v>
      </c>
      <c r="J15" s="22">
        <v>2</v>
      </c>
      <c r="K15" s="23">
        <f t="shared" si="0"/>
        <v>6</v>
      </c>
      <c r="M15" s="21" t="s">
        <v>113</v>
      </c>
      <c r="N15" s="22">
        <v>1</v>
      </c>
      <c r="O15" s="23">
        <f t="shared" si="1"/>
        <v>3</v>
      </c>
      <c r="Q15" s="21" t="s">
        <v>114</v>
      </c>
    </row>
    <row r="16" spans="2:17" ht="54" customHeight="1">
      <c r="B16" s="19" t="s">
        <v>90</v>
      </c>
      <c r="C16" s="20" t="s">
        <v>115</v>
      </c>
      <c r="D16" s="21" t="s">
        <v>116</v>
      </c>
      <c r="E16" s="21" t="s">
        <v>117</v>
      </c>
      <c r="F16" s="21" t="s">
        <v>69</v>
      </c>
      <c r="G16" s="22">
        <v>5</v>
      </c>
      <c r="I16" s="21" t="s">
        <v>118</v>
      </c>
      <c r="J16" s="22">
        <v>1</v>
      </c>
      <c r="K16" s="23">
        <f t="shared" si="0"/>
        <v>2.5</v>
      </c>
      <c r="M16" s="21" t="s">
        <v>119</v>
      </c>
      <c r="N16" s="22">
        <v>0</v>
      </c>
      <c r="O16" s="23">
        <f t="shared" si="1"/>
        <v>0</v>
      </c>
      <c r="Q16" s="21" t="s">
        <v>120</v>
      </c>
    </row>
    <row r="17" spans="2:17" ht="54" customHeight="1">
      <c r="B17" s="19" t="s">
        <v>90</v>
      </c>
      <c r="C17" s="20" t="s">
        <v>121</v>
      </c>
      <c r="D17" s="21" t="s">
        <v>122</v>
      </c>
      <c r="E17" s="21" t="s">
        <v>123</v>
      </c>
      <c r="F17" s="21" t="s">
        <v>72</v>
      </c>
      <c r="G17" s="22">
        <v>6</v>
      </c>
      <c r="I17" s="21" t="s">
        <v>124</v>
      </c>
      <c r="J17" s="22">
        <v>2</v>
      </c>
      <c r="K17" s="23">
        <f t="shared" si="0"/>
        <v>6</v>
      </c>
      <c r="M17" s="21" t="s">
        <v>125</v>
      </c>
      <c r="N17" s="22">
        <v>1</v>
      </c>
      <c r="O17" s="23">
        <f t="shared" si="1"/>
        <v>3</v>
      </c>
      <c r="Q17" s="21" t="s">
        <v>126</v>
      </c>
    </row>
    <row r="18" spans="2:17" ht="54" customHeight="1">
      <c r="B18" s="19" t="s">
        <v>90</v>
      </c>
      <c r="C18" s="20" t="s">
        <v>127</v>
      </c>
      <c r="D18" s="21" t="s">
        <v>128</v>
      </c>
      <c r="E18" s="21" t="s">
        <v>129</v>
      </c>
      <c r="F18" s="21" t="s">
        <v>72</v>
      </c>
      <c r="G18" s="22">
        <v>6</v>
      </c>
      <c r="I18" s="21" t="s">
        <v>130</v>
      </c>
      <c r="J18" s="22">
        <v>1</v>
      </c>
      <c r="K18" s="23">
        <f t="shared" si="0"/>
        <v>3</v>
      </c>
      <c r="M18" s="21" t="s">
        <v>131</v>
      </c>
      <c r="N18" s="22">
        <v>0</v>
      </c>
      <c r="O18" s="23">
        <f t="shared" si="1"/>
        <v>0</v>
      </c>
      <c r="Q18" s="21" t="s">
        <v>132</v>
      </c>
    </row>
    <row r="19" spans="2:17" ht="66" customHeight="1">
      <c r="B19" s="19" t="s">
        <v>133</v>
      </c>
      <c r="C19" s="20" t="s">
        <v>134</v>
      </c>
      <c r="D19" s="21" t="s">
        <v>135</v>
      </c>
      <c r="E19" s="21" t="s">
        <v>136</v>
      </c>
      <c r="F19" s="21" t="s">
        <v>75</v>
      </c>
      <c r="G19" s="22">
        <v>2</v>
      </c>
      <c r="I19" s="21" t="s">
        <v>137</v>
      </c>
      <c r="J19" s="22">
        <v>2</v>
      </c>
      <c r="K19" s="23">
        <f t="shared" si="0"/>
        <v>2</v>
      </c>
      <c r="M19" s="21" t="s">
        <v>138</v>
      </c>
      <c r="N19" s="22">
        <v>2</v>
      </c>
      <c r="O19" s="23">
        <f t="shared" si="1"/>
        <v>2</v>
      </c>
      <c r="Q19" s="21" t="s">
        <v>139</v>
      </c>
    </row>
    <row r="20" spans="2:17" ht="54" customHeight="1">
      <c r="B20" s="19" t="s">
        <v>133</v>
      </c>
      <c r="C20" s="20" t="s">
        <v>140</v>
      </c>
      <c r="D20" s="21" t="s">
        <v>141</v>
      </c>
      <c r="E20" s="21" t="s">
        <v>142</v>
      </c>
      <c r="F20" s="21" t="s">
        <v>72</v>
      </c>
      <c r="G20" s="22">
        <v>6</v>
      </c>
      <c r="I20" s="21" t="s">
        <v>143</v>
      </c>
      <c r="J20" s="22">
        <v>2</v>
      </c>
      <c r="K20" s="23">
        <f t="shared" si="0"/>
        <v>6</v>
      </c>
      <c r="M20" s="21" t="s">
        <v>144</v>
      </c>
      <c r="N20" s="22">
        <v>1</v>
      </c>
      <c r="O20" s="23">
        <f t="shared" si="1"/>
        <v>3</v>
      </c>
      <c r="Q20" s="21" t="s">
        <v>145</v>
      </c>
    </row>
    <row r="21" spans="2:17" ht="66" customHeight="1">
      <c r="B21" s="19" t="s">
        <v>133</v>
      </c>
      <c r="C21" s="20" t="s">
        <v>146</v>
      </c>
      <c r="D21" s="21" t="s">
        <v>147</v>
      </c>
      <c r="E21" s="21" t="s">
        <v>148</v>
      </c>
      <c r="F21" s="21" t="s">
        <v>69</v>
      </c>
      <c r="G21" s="22">
        <v>6</v>
      </c>
      <c r="I21" s="21" t="s">
        <v>149</v>
      </c>
      <c r="J21" s="22">
        <v>2</v>
      </c>
      <c r="K21" s="23">
        <f t="shared" si="0"/>
        <v>6</v>
      </c>
      <c r="M21" s="21" t="s">
        <v>150</v>
      </c>
      <c r="N21" s="22">
        <v>1</v>
      </c>
      <c r="O21" s="23">
        <f t="shared" si="1"/>
        <v>3</v>
      </c>
      <c r="Q21" s="21" t="s">
        <v>151</v>
      </c>
    </row>
    <row r="22" spans="2:17" ht="54" customHeight="1">
      <c r="B22" s="19" t="s">
        <v>133</v>
      </c>
      <c r="C22" s="20" t="s">
        <v>152</v>
      </c>
      <c r="D22" s="21" t="s">
        <v>153</v>
      </c>
      <c r="E22" s="21" t="s">
        <v>154</v>
      </c>
      <c r="F22" s="21" t="s">
        <v>69</v>
      </c>
      <c r="G22" s="22">
        <v>6</v>
      </c>
      <c r="I22" s="21" t="s">
        <v>155</v>
      </c>
      <c r="J22" s="22">
        <v>2</v>
      </c>
      <c r="K22" s="23">
        <f t="shared" si="0"/>
        <v>6</v>
      </c>
      <c r="M22" s="21" t="s">
        <v>156</v>
      </c>
      <c r="N22" s="22">
        <v>1</v>
      </c>
      <c r="O22" s="23">
        <f t="shared" si="1"/>
        <v>3</v>
      </c>
      <c r="Q22" s="21" t="s">
        <v>157</v>
      </c>
    </row>
    <row r="23" spans="2:17" ht="30" customHeight="1">
      <c r="B23" s="19" t="s">
        <v>133</v>
      </c>
      <c r="C23" s="20" t="s">
        <v>158</v>
      </c>
      <c r="D23" s="21" t="s">
        <v>159</v>
      </c>
      <c r="E23" s="21" t="s">
        <v>160</v>
      </c>
      <c r="F23" s="21" t="s">
        <v>72</v>
      </c>
      <c r="G23" s="22">
        <v>6</v>
      </c>
      <c r="I23" s="21" t="s">
        <v>161</v>
      </c>
      <c r="J23" s="22">
        <v>1</v>
      </c>
      <c r="K23" s="23">
        <f t="shared" si="0"/>
        <v>3</v>
      </c>
      <c r="M23" s="21" t="s">
        <v>162</v>
      </c>
      <c r="N23" s="22">
        <v>1</v>
      </c>
      <c r="O23" s="23">
        <f t="shared" si="1"/>
        <v>3</v>
      </c>
      <c r="Q23" s="21" t="s">
        <v>163</v>
      </c>
    </row>
    <row r="24" spans="2:17" ht="42" customHeight="1">
      <c r="B24" s="19" t="s">
        <v>164</v>
      </c>
      <c r="C24" s="20" t="s">
        <v>165</v>
      </c>
      <c r="D24" s="21" t="s">
        <v>166</v>
      </c>
      <c r="E24" s="21" t="s">
        <v>167</v>
      </c>
      <c r="F24" s="21" t="s">
        <v>72</v>
      </c>
      <c r="G24" s="22">
        <v>3</v>
      </c>
      <c r="I24" s="21" t="s">
        <v>168</v>
      </c>
      <c r="J24" s="22">
        <v>1</v>
      </c>
      <c r="K24" s="23">
        <f t="shared" si="0"/>
        <v>1.5</v>
      </c>
      <c r="M24" s="21" t="s">
        <v>169</v>
      </c>
      <c r="N24" s="22">
        <v>0</v>
      </c>
      <c r="O24" s="23">
        <f t="shared" si="1"/>
        <v>0</v>
      </c>
      <c r="Q24" s="21" t="s">
        <v>170</v>
      </c>
    </row>
    <row r="25" spans="2:17" ht="42" customHeight="1">
      <c r="B25" s="19" t="s">
        <v>164</v>
      </c>
      <c r="C25" s="20" t="s">
        <v>171</v>
      </c>
      <c r="D25" s="21" t="s">
        <v>172</v>
      </c>
      <c r="E25" s="21" t="s">
        <v>173</v>
      </c>
      <c r="F25" s="21" t="s">
        <v>72</v>
      </c>
      <c r="G25" s="22">
        <v>3</v>
      </c>
      <c r="I25" s="21" t="s">
        <v>174</v>
      </c>
      <c r="J25" s="22">
        <v>2</v>
      </c>
      <c r="K25" s="23">
        <f t="shared" si="0"/>
        <v>3</v>
      </c>
      <c r="M25" s="21" t="s">
        <v>175</v>
      </c>
      <c r="N25" s="22">
        <v>1</v>
      </c>
      <c r="O25" s="23">
        <f t="shared" si="1"/>
        <v>1.5</v>
      </c>
      <c r="Q25" s="21" t="s">
        <v>176</v>
      </c>
    </row>
    <row r="26" spans="2:17" ht="54" customHeight="1">
      <c r="B26" s="19" t="s">
        <v>164</v>
      </c>
      <c r="C26" s="20" t="s">
        <v>177</v>
      </c>
      <c r="D26" s="21" t="s">
        <v>178</v>
      </c>
      <c r="E26" s="21" t="s">
        <v>179</v>
      </c>
      <c r="F26" s="21" t="s">
        <v>72</v>
      </c>
      <c r="G26" s="22">
        <v>6</v>
      </c>
      <c r="I26" s="21" t="s">
        <v>180</v>
      </c>
      <c r="J26" s="22">
        <v>2</v>
      </c>
      <c r="K26" s="23">
        <f t="shared" si="0"/>
        <v>6</v>
      </c>
      <c r="M26" s="21" t="s">
        <v>181</v>
      </c>
      <c r="N26" s="22">
        <v>1</v>
      </c>
      <c r="O26" s="23">
        <f t="shared" si="1"/>
        <v>3</v>
      </c>
      <c r="Q26" s="21" t="s">
        <v>182</v>
      </c>
    </row>
    <row r="27" spans="2:17" ht="42" customHeight="1">
      <c r="B27" s="19" t="s">
        <v>183</v>
      </c>
      <c r="C27" s="20" t="s">
        <v>184</v>
      </c>
      <c r="D27" s="21" t="s">
        <v>185</v>
      </c>
      <c r="E27" s="21" t="s">
        <v>136</v>
      </c>
      <c r="F27" s="21" t="s">
        <v>75</v>
      </c>
      <c r="G27" s="22">
        <v>1</v>
      </c>
      <c r="I27" s="21" t="s">
        <v>186</v>
      </c>
      <c r="J27" s="22">
        <v>2</v>
      </c>
      <c r="K27" s="23">
        <f t="shared" si="0"/>
        <v>1</v>
      </c>
      <c r="M27" s="21" t="s">
        <v>187</v>
      </c>
      <c r="N27" s="22">
        <v>2</v>
      </c>
      <c r="O27" s="23">
        <f t="shared" si="1"/>
        <v>1</v>
      </c>
      <c r="Q27" s="21" t="s">
        <v>188</v>
      </c>
    </row>
    <row r="28" spans="2:17" ht="42" customHeight="1">
      <c r="B28" s="19" t="s">
        <v>183</v>
      </c>
      <c r="C28" s="20" t="s">
        <v>189</v>
      </c>
      <c r="D28" s="21" t="s">
        <v>190</v>
      </c>
      <c r="E28" s="21" t="s">
        <v>191</v>
      </c>
      <c r="F28" s="21" t="s">
        <v>75</v>
      </c>
      <c r="G28" s="22">
        <v>1</v>
      </c>
      <c r="I28" s="21" t="s">
        <v>192</v>
      </c>
      <c r="J28" s="22">
        <v>1</v>
      </c>
      <c r="K28" s="23">
        <f t="shared" si="0"/>
        <v>0.5</v>
      </c>
      <c r="M28" s="21" t="s">
        <v>193</v>
      </c>
      <c r="N28" s="22">
        <v>2</v>
      </c>
      <c r="O28" s="23">
        <f t="shared" si="1"/>
        <v>1</v>
      </c>
      <c r="Q28" s="21" t="s">
        <v>194</v>
      </c>
    </row>
    <row r="29" spans="2:17" ht="42" customHeight="1">
      <c r="B29" s="19" t="s">
        <v>183</v>
      </c>
      <c r="C29" s="20" t="s">
        <v>195</v>
      </c>
      <c r="D29" s="21" t="s">
        <v>196</v>
      </c>
      <c r="E29" s="21" t="s">
        <v>197</v>
      </c>
      <c r="F29" s="21" t="s">
        <v>72</v>
      </c>
      <c r="G29" s="22">
        <v>1</v>
      </c>
      <c r="I29" s="21" t="s">
        <v>198</v>
      </c>
      <c r="J29" s="22">
        <v>1</v>
      </c>
      <c r="K29" s="23">
        <f t="shared" si="0"/>
        <v>0.5</v>
      </c>
      <c r="M29" s="21" t="s">
        <v>199</v>
      </c>
      <c r="N29" s="22">
        <v>1</v>
      </c>
      <c r="O29" s="23">
        <f t="shared" si="1"/>
        <v>0.5</v>
      </c>
      <c r="Q29" s="21" t="s">
        <v>200</v>
      </c>
    </row>
    <row r="30" spans="2:17" ht="42" customHeight="1">
      <c r="B30" s="19" t="s">
        <v>201</v>
      </c>
      <c r="C30" s="20" t="s">
        <v>202</v>
      </c>
      <c r="D30" s="21" t="s">
        <v>203</v>
      </c>
      <c r="E30" s="21" t="s">
        <v>204</v>
      </c>
      <c r="F30" s="21" t="s">
        <v>72</v>
      </c>
      <c r="G30" s="22">
        <v>5</v>
      </c>
      <c r="I30" s="21" t="s">
        <v>205</v>
      </c>
      <c r="J30" s="22">
        <v>2</v>
      </c>
      <c r="K30" s="23">
        <f t="shared" si="0"/>
        <v>5</v>
      </c>
      <c r="M30" s="21" t="s">
        <v>206</v>
      </c>
      <c r="N30" s="22">
        <v>1</v>
      </c>
      <c r="O30" s="23">
        <f t="shared" si="1"/>
        <v>2.5</v>
      </c>
      <c r="Q30" s="21" t="s">
        <v>207</v>
      </c>
    </row>
    <row r="31" spans="2:17" ht="66" customHeight="1">
      <c r="B31" s="19" t="s">
        <v>201</v>
      </c>
      <c r="C31" s="20" t="s">
        <v>208</v>
      </c>
      <c r="D31" s="21" t="s">
        <v>209</v>
      </c>
      <c r="E31" s="21" t="s">
        <v>210</v>
      </c>
      <c r="F31" s="21" t="s">
        <v>75</v>
      </c>
      <c r="G31" s="22">
        <v>1</v>
      </c>
      <c r="I31" s="21" t="s">
        <v>211</v>
      </c>
      <c r="J31" s="22">
        <v>2</v>
      </c>
      <c r="K31" s="23">
        <f t="shared" si="0"/>
        <v>1</v>
      </c>
      <c r="M31" s="21" t="s">
        <v>212</v>
      </c>
      <c r="N31" s="22">
        <v>2</v>
      </c>
      <c r="O31" s="23">
        <f t="shared" si="1"/>
        <v>1</v>
      </c>
      <c r="Q31" s="21" t="s">
        <v>213</v>
      </c>
    </row>
    <row r="32" spans="2:17" ht="42" customHeight="1">
      <c r="B32" s="19" t="s">
        <v>214</v>
      </c>
      <c r="C32" s="20" t="s">
        <v>215</v>
      </c>
      <c r="D32" s="21" t="s">
        <v>216</v>
      </c>
      <c r="E32" s="21" t="s">
        <v>191</v>
      </c>
      <c r="F32" s="21" t="s">
        <v>75</v>
      </c>
      <c r="G32" s="22">
        <v>2</v>
      </c>
      <c r="I32" s="21" t="s">
        <v>217</v>
      </c>
      <c r="J32" s="22">
        <v>2</v>
      </c>
      <c r="K32" s="23">
        <f t="shared" si="0"/>
        <v>2</v>
      </c>
      <c r="M32" s="21" t="s">
        <v>218</v>
      </c>
      <c r="N32" s="22">
        <v>2</v>
      </c>
      <c r="O32" s="23">
        <f t="shared" si="1"/>
        <v>2</v>
      </c>
      <c r="Q32" s="21" t="s">
        <v>219</v>
      </c>
    </row>
    <row r="33" spans="2:17" ht="54" customHeight="1">
      <c r="B33" s="19" t="s">
        <v>214</v>
      </c>
      <c r="C33" s="20" t="s">
        <v>220</v>
      </c>
      <c r="D33" s="21" t="s">
        <v>221</v>
      </c>
      <c r="E33" s="21" t="s">
        <v>222</v>
      </c>
      <c r="F33" s="21" t="s">
        <v>75</v>
      </c>
      <c r="G33" s="22">
        <v>1</v>
      </c>
      <c r="I33" s="21" t="s">
        <v>223</v>
      </c>
      <c r="J33" s="22">
        <v>2</v>
      </c>
      <c r="K33" s="23">
        <f t="shared" si="0"/>
        <v>1</v>
      </c>
      <c r="M33" s="21" t="s">
        <v>224</v>
      </c>
      <c r="N33" s="22">
        <v>1</v>
      </c>
      <c r="O33" s="23">
        <f t="shared" si="1"/>
        <v>0.5</v>
      </c>
      <c r="Q33" s="21" t="s">
        <v>225</v>
      </c>
    </row>
    <row r="34" spans="2:17" ht="66" customHeight="1">
      <c r="B34" s="19" t="s">
        <v>214</v>
      </c>
      <c r="C34" s="20" t="s">
        <v>226</v>
      </c>
      <c r="D34" s="21" t="s">
        <v>227</v>
      </c>
      <c r="E34" s="21" t="s">
        <v>228</v>
      </c>
      <c r="F34" s="21" t="s">
        <v>72</v>
      </c>
      <c r="G34" s="22">
        <v>2</v>
      </c>
      <c r="I34" s="21" t="s">
        <v>229</v>
      </c>
      <c r="J34" s="22">
        <v>1</v>
      </c>
      <c r="K34" s="23">
        <f t="shared" si="0"/>
        <v>1</v>
      </c>
      <c r="M34" s="21" t="s">
        <v>230</v>
      </c>
      <c r="N34" s="22">
        <v>1</v>
      </c>
      <c r="O34" s="23">
        <f t="shared" si="1"/>
        <v>1</v>
      </c>
      <c r="Q34" s="21" t="s">
        <v>231</v>
      </c>
    </row>
    <row r="35" spans="2:17" ht="30" customHeight="1">
      <c r="B35" s="19" t="s">
        <v>232</v>
      </c>
      <c r="C35" s="20" t="s">
        <v>233</v>
      </c>
      <c r="D35" s="21" t="s">
        <v>234</v>
      </c>
      <c r="E35" s="21" t="s">
        <v>235</v>
      </c>
      <c r="F35" s="21" t="s">
        <v>75</v>
      </c>
      <c r="G35" s="22">
        <v>1</v>
      </c>
      <c r="I35" s="21" t="s">
        <v>236</v>
      </c>
      <c r="J35" s="22">
        <v>2</v>
      </c>
      <c r="K35" s="23">
        <f t="shared" si="0"/>
        <v>1</v>
      </c>
      <c r="M35" s="21" t="s">
        <v>237</v>
      </c>
      <c r="N35" s="22">
        <v>2</v>
      </c>
      <c r="O35" s="23">
        <f t="shared" si="1"/>
        <v>1</v>
      </c>
      <c r="Q35" s="21" t="s">
        <v>238</v>
      </c>
    </row>
    <row r="36" spans="2:17" ht="42" customHeight="1">
      <c r="B36" s="19" t="s">
        <v>232</v>
      </c>
      <c r="C36" s="20" t="s">
        <v>239</v>
      </c>
      <c r="D36" s="21" t="s">
        <v>240</v>
      </c>
      <c r="E36" s="21" t="s">
        <v>241</v>
      </c>
      <c r="F36" s="21" t="s">
        <v>72</v>
      </c>
      <c r="G36" s="22">
        <v>6</v>
      </c>
      <c r="I36" s="21" t="s">
        <v>242</v>
      </c>
      <c r="J36" s="22">
        <v>2</v>
      </c>
      <c r="K36" s="23">
        <f t="shared" si="0"/>
        <v>6</v>
      </c>
      <c r="M36" s="21" t="s">
        <v>243</v>
      </c>
      <c r="N36" s="22">
        <v>1</v>
      </c>
      <c r="O36" s="23">
        <f t="shared" si="1"/>
        <v>3</v>
      </c>
      <c r="Q36" s="21" t="s">
        <v>244</v>
      </c>
    </row>
    <row r="37" spans="2:17" ht="42" customHeight="1">
      <c r="B37" s="19" t="s">
        <v>232</v>
      </c>
      <c r="C37" s="20" t="s">
        <v>245</v>
      </c>
      <c r="D37" s="21" t="s">
        <v>246</v>
      </c>
      <c r="E37" s="21" t="s">
        <v>247</v>
      </c>
      <c r="F37" s="21" t="s">
        <v>72</v>
      </c>
      <c r="G37" s="22">
        <v>2</v>
      </c>
      <c r="I37" s="21" t="s">
        <v>248</v>
      </c>
      <c r="J37" s="22">
        <v>1</v>
      </c>
      <c r="K37" s="23">
        <f>G37*J37/2</f>
        <v>1</v>
      </c>
      <c r="M37" s="21" t="s">
        <v>249</v>
      </c>
      <c r="N37" s="22">
        <v>1</v>
      </c>
      <c r="O37" s="23">
        <f t="shared" si="1"/>
        <v>1</v>
      </c>
      <c r="Q37" s="21" t="s">
        <v>250</v>
      </c>
    </row>
    <row r="38" spans="2:17" ht="24" customHeight="1">
      <c r="B38" s="24" t="s">
        <v>251</v>
      </c>
      <c r="C38" s="24"/>
      <c r="D38" s="24"/>
      <c r="E38" s="24"/>
      <c r="F38" s="24"/>
      <c r="G38" s="25">
        <f>SUM(G12:G37)</f>
        <v>100</v>
      </c>
      <c r="I38" s="24"/>
      <c r="J38" s="25" t="s">
        <v>68</v>
      </c>
      <c r="K38" s="26">
        <f>SUM(K12:K37)</f>
        <v>84</v>
      </c>
      <c r="M38" s="24"/>
      <c r="N38" s="25" t="s">
        <v>68</v>
      </c>
      <c r="O38" s="26">
        <f>SUM(O12:O37)</f>
        <v>44</v>
      </c>
      <c r="Q38" s="24" t="str">
        <f>IF(AND(K38=SUMPRODUCT(G12:G37,J12:J37)/2,O38=SUMPRODUCT(G12:G37,N12:N37)/2,G38=100),"Check: weights sum to 100 and totals reconcile","CHECK FAILED: review weights or scores")</f>
        <v>Check: weights sum to 100 and totals reconcile</v>
      </c>
    </row>
    <row r="39" spans="2:17">
      <c r="B39" s="16" t="s">
        <v>252</v>
      </c>
    </row>
  </sheetData>
  <mergeCells count="3">
    <mergeCell ref="B2:F2"/>
    <mergeCell ref="B3:F3"/>
    <mergeCell ref="B4:F4"/>
  </mergeCells>
  <conditionalFormatting sqref="E7:E9">
    <cfRule type="cellIs" dxfId="14" priority="2" operator="equal">
      <formula>0</formula>
    </cfRule>
    <cfRule type="cellIs" dxfId="13" priority="3" operator="equal">
      <formula>1</formula>
    </cfRule>
    <cfRule type="cellIs" dxfId="12" priority="4" operator="equal">
      <formula>2</formula>
    </cfRule>
  </conditionalFormatting>
  <conditionalFormatting sqref="J12:J37">
    <cfRule type="cellIs" dxfId="11" priority="5" operator="equal">
      <formula>0</formula>
    </cfRule>
    <cfRule type="cellIs" dxfId="10" priority="6" operator="equal">
      <formula>1</formula>
    </cfRule>
    <cfRule type="cellIs" dxfId="9" priority="7" operator="equal">
      <formula>2</formula>
    </cfRule>
  </conditionalFormatting>
  <conditionalFormatting sqref="N12:N37">
    <cfRule type="cellIs" dxfId="8" priority="8" operator="equal">
      <formula>0</formula>
    </cfRule>
    <cfRule type="cellIs" dxfId="7" priority="9" operator="equal">
      <formula>1</formula>
    </cfRule>
    <cfRule type="cellIs" dxfId="6" priority="10" operator="equal">
      <formula>2</formula>
    </cfRule>
  </conditionalFormatting>
  <dataValidations count="2">
    <dataValidation type="whole" showErrorMessage="1" errorTitle="Invalid score" error="Enter 0 (Missing), 1 (Measured), or 2 (Managed)." sqref="J12:J37 N12:N37" xr:uid="{00000000-0002-0000-0100-000000000000}">
      <formula1>0</formula1>
      <formula2>2</formula2>
    </dataValidation>
    <dataValidation type="list" sqref="F12:F37" xr:uid="{00000000-0002-0000-0100-000001000000}">
      <formula1>"Guardrail,Performance,Presence"</formula1>
      <formula2>0</formula2>
    </dataValidation>
  </dataValidations>
  <pageMargins left="0.4" right="0.4"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N32"/>
  <sheetViews>
    <sheetView showGridLines="0" zoomScale="141" zoomScaleNormal="100" workbookViewId="0">
      <pane xSplit="1" ySplit="5" topLeftCell="B29" activePane="bottomRight" state="frozen"/>
      <selection pane="bottomRight" activeCell="T34" sqref="T34"/>
      <selection pane="bottomLeft" activeCell="A6" sqref="A6"/>
      <selection pane="topRight" activeCell="B1" sqref="B1"/>
    </sheetView>
  </sheetViews>
  <sheetFormatPr defaultColWidth="8.7109375" defaultRowHeight="15"/>
  <cols>
    <col min="1" max="1" width="2.42578125" customWidth="1"/>
    <col min="2" max="2" width="31" customWidth="1"/>
    <col min="3" max="3" width="10" customWidth="1"/>
    <col min="4" max="9" width="13" customWidth="1"/>
    <col min="10" max="10" width="30" customWidth="1"/>
    <col min="11" max="11" width="2" customWidth="1"/>
    <col min="14" max="14" width="14.28515625" customWidth="1"/>
    <col min="15" max="15" width="3.140625" customWidth="1"/>
  </cols>
  <sheetData>
    <row r="2" spans="2:14" ht="20.100000000000001">
      <c r="B2" s="15" t="s">
        <v>253</v>
      </c>
    </row>
    <row r="3" spans="2:14">
      <c r="B3" s="16" t="s">
        <v>254</v>
      </c>
    </row>
    <row r="5" spans="2:14" ht="31.5" customHeight="1">
      <c r="B5" s="1" t="s">
        <v>78</v>
      </c>
      <c r="C5" s="1" t="s">
        <v>82</v>
      </c>
      <c r="D5" s="1" t="s">
        <v>255</v>
      </c>
      <c r="E5" s="1" t="s">
        <v>256</v>
      </c>
      <c r="F5" s="1" t="s">
        <v>257</v>
      </c>
      <c r="G5" s="1" t="s">
        <v>258</v>
      </c>
      <c r="H5" s="1" t="s">
        <v>259</v>
      </c>
      <c r="I5" s="1" t="s">
        <v>260</v>
      </c>
    </row>
    <row r="6" spans="2:14" ht="18" customHeight="1">
      <c r="B6" s="7" t="s">
        <v>90</v>
      </c>
      <c r="C6" s="27">
        <f>SUMIF('Healthcare (Example)'!$B$12:$B$37,$B6,'Healthcare (Example)'!$G$12:$G$37)</f>
        <v>39</v>
      </c>
      <c r="D6" s="28">
        <f>SUMIF('Healthcare (Example)'!$B$12:$B$37,$B6,'Healthcare (Example)'!$K$12:$K$37)</f>
        <v>30.5</v>
      </c>
      <c r="E6" s="28">
        <f>SUMIF('Healthcare (Example)'!$B$12:$B$37,$B6,'Healthcare (Example)'!$O$12:$O$37)</f>
        <v>11</v>
      </c>
      <c r="F6" s="29">
        <f t="shared" ref="F6:F13" si="0">IF(C6=0,0,D6/C6)</f>
        <v>0.78205128205128205</v>
      </c>
      <c r="G6" s="29">
        <f t="shared" ref="G6:G13" si="1">IF(C6=0,0,E6/C6)</f>
        <v>0.28205128205128205</v>
      </c>
      <c r="H6" s="28">
        <f t="shared" ref="H6:H13" si="2">D6-E6</f>
        <v>19.5</v>
      </c>
      <c r="I6" s="29">
        <f t="shared" ref="I6:I12" si="3">IF($H$13=0,0,H6/$H$13)</f>
        <v>0.48749999999999999</v>
      </c>
    </row>
    <row r="7" spans="2:14" ht="18" customHeight="1">
      <c r="B7" s="7" t="s">
        <v>133</v>
      </c>
      <c r="C7" s="27">
        <f>SUMIF('Healthcare (Example)'!$B$12:$B$37,$B7,'Healthcare (Example)'!$G$12:$G$37)</f>
        <v>26</v>
      </c>
      <c r="D7" s="28">
        <f>SUMIF('Healthcare (Example)'!$B$12:$B$37,$B7,'Healthcare (Example)'!$K$12:$K$37)</f>
        <v>23</v>
      </c>
      <c r="E7" s="28">
        <f>SUMIF('Healthcare (Example)'!$B$12:$B$37,$B7,'Healthcare (Example)'!$O$12:$O$37)</f>
        <v>14</v>
      </c>
      <c r="F7" s="29">
        <f t="shared" si="0"/>
        <v>0.88461538461538458</v>
      </c>
      <c r="G7" s="29">
        <f t="shared" si="1"/>
        <v>0.53846153846153844</v>
      </c>
      <c r="H7" s="28">
        <f t="shared" si="2"/>
        <v>9</v>
      </c>
      <c r="I7" s="29">
        <f t="shared" si="3"/>
        <v>0.22500000000000001</v>
      </c>
    </row>
    <row r="8" spans="2:14" ht="18" customHeight="1">
      <c r="B8" s="7" t="s">
        <v>164</v>
      </c>
      <c r="C8" s="27">
        <f>SUMIF('Healthcare (Example)'!$B$12:$B$37,$B8,'Healthcare (Example)'!$G$12:$G$37)</f>
        <v>12</v>
      </c>
      <c r="D8" s="28">
        <f>SUMIF('Healthcare (Example)'!$B$12:$B$37,$B8,'Healthcare (Example)'!$K$12:$K$37)</f>
        <v>10.5</v>
      </c>
      <c r="E8" s="28">
        <f>SUMIF('Healthcare (Example)'!$B$12:$B$37,$B8,'Healthcare (Example)'!$O$12:$O$37)</f>
        <v>4.5</v>
      </c>
      <c r="F8" s="29">
        <f t="shared" si="0"/>
        <v>0.875</v>
      </c>
      <c r="G8" s="29">
        <f t="shared" si="1"/>
        <v>0.375</v>
      </c>
      <c r="H8" s="28">
        <f t="shared" si="2"/>
        <v>6</v>
      </c>
      <c r="I8" s="29">
        <f t="shared" si="3"/>
        <v>0.15</v>
      </c>
    </row>
    <row r="9" spans="2:14" ht="18" customHeight="1">
      <c r="B9" s="7" t="s">
        <v>232</v>
      </c>
      <c r="C9" s="27">
        <f>SUMIF('Healthcare (Example)'!$B$12:$B$37,$B9,'Healthcare (Example)'!$G$12:$G$37)</f>
        <v>9</v>
      </c>
      <c r="D9" s="28">
        <f>SUMIF('Healthcare (Example)'!$B$12:$B$37,$B9,'Healthcare (Example)'!$K$12:$K$37)</f>
        <v>8</v>
      </c>
      <c r="E9" s="28">
        <f>SUMIF('Healthcare (Example)'!$B$12:$B$37,$B9,'Healthcare (Example)'!$O$12:$O$37)</f>
        <v>5</v>
      </c>
      <c r="F9" s="29">
        <f t="shared" si="0"/>
        <v>0.88888888888888884</v>
      </c>
      <c r="G9" s="29">
        <f t="shared" si="1"/>
        <v>0.55555555555555558</v>
      </c>
      <c r="H9" s="28">
        <f t="shared" si="2"/>
        <v>3</v>
      </c>
      <c r="I9" s="29">
        <f t="shared" si="3"/>
        <v>7.4999999999999997E-2</v>
      </c>
    </row>
    <row r="10" spans="2:14" ht="18" customHeight="1">
      <c r="B10" s="7" t="s">
        <v>201</v>
      </c>
      <c r="C10" s="27">
        <f>SUMIF('Healthcare (Example)'!$B$12:$B$37,$B10,'Healthcare (Example)'!$G$12:$G$37)</f>
        <v>6</v>
      </c>
      <c r="D10" s="28">
        <f>SUMIF('Healthcare (Example)'!$B$12:$B$37,$B10,'Healthcare (Example)'!$K$12:$K$37)</f>
        <v>6</v>
      </c>
      <c r="E10" s="28">
        <f>SUMIF('Healthcare (Example)'!$B$12:$B$37,$B10,'Healthcare (Example)'!$O$12:$O$37)</f>
        <v>3.5</v>
      </c>
      <c r="F10" s="29">
        <f t="shared" si="0"/>
        <v>1</v>
      </c>
      <c r="G10" s="29">
        <f t="shared" si="1"/>
        <v>0.58333333333333337</v>
      </c>
      <c r="H10" s="28">
        <f t="shared" si="2"/>
        <v>2.5</v>
      </c>
      <c r="I10" s="29">
        <f t="shared" si="3"/>
        <v>6.25E-2</v>
      </c>
    </row>
    <row r="11" spans="2:14" ht="18" customHeight="1">
      <c r="B11" s="7" t="s">
        <v>214</v>
      </c>
      <c r="C11" s="27">
        <f>SUMIF('Healthcare (Example)'!$B$12:$B$37,$B11,'Healthcare (Example)'!$G$12:$G$37)</f>
        <v>5</v>
      </c>
      <c r="D11" s="28">
        <f>SUMIF('Healthcare (Example)'!$B$12:$B$37,$B11,'Healthcare (Example)'!$K$12:$K$37)</f>
        <v>4</v>
      </c>
      <c r="E11" s="28">
        <f>SUMIF('Healthcare (Example)'!$B$12:$B$37,$B11,'Healthcare (Example)'!$O$12:$O$37)</f>
        <v>3.5</v>
      </c>
      <c r="F11" s="29">
        <f t="shared" si="0"/>
        <v>0.8</v>
      </c>
      <c r="G11" s="29">
        <f t="shared" si="1"/>
        <v>0.7</v>
      </c>
      <c r="H11" s="28">
        <f t="shared" si="2"/>
        <v>0.5</v>
      </c>
      <c r="I11" s="29">
        <f t="shared" si="3"/>
        <v>1.2500000000000001E-2</v>
      </c>
      <c r="N11" s="45" t="s">
        <v>255</v>
      </c>
    </row>
    <row r="12" spans="2:14" ht="18" customHeight="1">
      <c r="B12" s="7" t="s">
        <v>183</v>
      </c>
      <c r="C12" s="27">
        <f>SUMIF('Healthcare (Example)'!$B$12:$B$37,$B12,'Healthcare (Example)'!$G$12:$G$37)</f>
        <v>3</v>
      </c>
      <c r="D12" s="28">
        <f>SUMIF('Healthcare (Example)'!$B$12:$B$37,$B12,'Healthcare (Example)'!$K$12:$K$37)</f>
        <v>2</v>
      </c>
      <c r="E12" s="28">
        <f>SUMIF('Healthcare (Example)'!$B$12:$B$37,$B12,'Healthcare (Example)'!$O$12:$O$37)</f>
        <v>2.5</v>
      </c>
      <c r="F12" s="29">
        <f t="shared" si="0"/>
        <v>0.66666666666666663</v>
      </c>
      <c r="G12" s="29">
        <f t="shared" si="1"/>
        <v>0.83333333333333337</v>
      </c>
      <c r="H12" s="28">
        <f t="shared" si="2"/>
        <v>-0.5</v>
      </c>
      <c r="I12" s="29">
        <f t="shared" si="3"/>
        <v>-1.2500000000000001E-2</v>
      </c>
      <c r="N12" s="49">
        <f>D13</f>
        <v>84</v>
      </c>
    </row>
    <row r="13" spans="2:14" ht="21.75" customHeight="1">
      <c r="B13" s="30" t="s">
        <v>261</v>
      </c>
      <c r="C13" s="31">
        <f>SUM(C6:C12)</f>
        <v>100</v>
      </c>
      <c r="D13" s="32">
        <f>SUM(D6:D12)</f>
        <v>84</v>
      </c>
      <c r="E13" s="32">
        <f>SUM(E6:E12)</f>
        <v>44</v>
      </c>
      <c r="F13" s="33">
        <f t="shared" si="0"/>
        <v>0.84</v>
      </c>
      <c r="G13" s="33">
        <f t="shared" si="1"/>
        <v>0.44</v>
      </c>
      <c r="H13" s="32">
        <f t="shared" si="2"/>
        <v>40</v>
      </c>
      <c r="I13" s="33">
        <f>SUM(I6:I12)</f>
        <v>1</v>
      </c>
      <c r="N13" s="50"/>
    </row>
    <row r="14" spans="2:14">
      <c r="B14" s="16" t="str">
        <f>"Check: pillar totals "&amp;IF(AND(D13='Healthcare (Example)'!K38,E13='Healthcare (Example)'!O38),"reconcile with the scorecard","DO NOT reconcile")</f>
        <v>Check: pillar totals reconcile with the scorecard</v>
      </c>
      <c r="N14" s="46" t="s">
        <v>262</v>
      </c>
    </row>
    <row r="15" spans="2:14">
      <c r="N15" s="46"/>
    </row>
    <row r="16" spans="2:14" ht="15.95">
      <c r="B16" s="34" t="s">
        <v>263</v>
      </c>
      <c r="N16" s="46"/>
    </row>
    <row r="17" spans="2:14" ht="18" customHeight="1">
      <c r="B17" s="1" t="s">
        <v>264</v>
      </c>
      <c r="C17" s="1" t="s">
        <v>265</v>
      </c>
      <c r="D17" s="1" t="s">
        <v>266</v>
      </c>
      <c r="N17" s="47" t="s">
        <v>267</v>
      </c>
    </row>
    <row r="18" spans="2:14" ht="15" customHeight="1">
      <c r="B18" s="7" t="s">
        <v>268</v>
      </c>
      <c r="C18" s="35">
        <f>COUNTIF('Healthcare (Example)'!$J$12:$J$37,0)</f>
        <v>0</v>
      </c>
      <c r="D18" s="35">
        <f>COUNTIF('Healthcare (Example)'!$N$12:$N$37,0)</f>
        <v>4</v>
      </c>
      <c r="N18" s="49">
        <f>E13</f>
        <v>44</v>
      </c>
    </row>
    <row r="19" spans="2:14" ht="15" customHeight="1">
      <c r="B19" s="7" t="s">
        <v>269</v>
      </c>
      <c r="C19" s="35">
        <f>COUNTIF('Healthcare (Example)'!$J$12:$J$37,1)</f>
        <v>9</v>
      </c>
      <c r="D19" s="35">
        <f>COUNTIF('Healthcare (Example)'!$N$12:$N$37,1)</f>
        <v>16</v>
      </c>
      <c r="N19" s="50"/>
    </row>
    <row r="20" spans="2:14">
      <c r="B20" s="7" t="s">
        <v>270</v>
      </c>
      <c r="C20" s="35">
        <f>COUNTIF('Healthcare (Example)'!$J$12:$J$37,2)</f>
        <v>17</v>
      </c>
      <c r="D20" s="35">
        <f>COUNTIF('Healthcare (Example)'!$N$12:$N$37,2)</f>
        <v>6</v>
      </c>
      <c r="N20" s="50"/>
    </row>
    <row r="21" spans="2:14">
      <c r="B21" s="36" t="s">
        <v>271</v>
      </c>
      <c r="C21" s="37">
        <f>SUM(C18:C20)</f>
        <v>26</v>
      </c>
      <c r="D21" s="37">
        <f>SUM(D18:D20)</f>
        <v>26</v>
      </c>
      <c r="N21" t="s">
        <v>262</v>
      </c>
    </row>
    <row r="24" spans="2:14" ht="15.95">
      <c r="B24" s="34" t="s">
        <v>272</v>
      </c>
    </row>
    <row r="25" spans="2:14" ht="15" customHeight="1">
      <c r="B25" s="1" t="s">
        <v>14</v>
      </c>
      <c r="C25" s="1" t="s">
        <v>265</v>
      </c>
      <c r="D25" s="1" t="s">
        <v>266</v>
      </c>
      <c r="E25" s="51" t="s">
        <v>273</v>
      </c>
      <c r="F25" s="51"/>
      <c r="G25" s="51"/>
      <c r="H25" s="51"/>
      <c r="I25" s="51"/>
      <c r="J25" s="51"/>
    </row>
    <row r="26" spans="2:14" ht="25.5" customHeight="1">
      <c r="B26" s="38" t="s">
        <v>274</v>
      </c>
      <c r="C26" s="39">
        <v>0.87</v>
      </c>
      <c r="D26" s="39">
        <v>0.96</v>
      </c>
      <c r="E26" s="48" t="s">
        <v>275</v>
      </c>
      <c r="F26" s="48"/>
      <c r="G26" s="48"/>
      <c r="H26" s="48"/>
      <c r="I26" s="48"/>
      <c r="J26" s="48"/>
    </row>
    <row r="27" spans="2:14" ht="25.5" customHeight="1">
      <c r="B27" s="38" t="s">
        <v>276</v>
      </c>
      <c r="C27" s="40">
        <f>1-C26</f>
        <v>0.13</v>
      </c>
      <c r="D27" s="40">
        <f>1-D26</f>
        <v>4.0000000000000036E-2</v>
      </c>
      <c r="E27" s="48" t="s">
        <v>277</v>
      </c>
      <c r="F27" s="48"/>
      <c r="G27" s="48"/>
      <c r="H27" s="48"/>
      <c r="I27" s="48"/>
      <c r="J27" s="48"/>
    </row>
    <row r="28" spans="2:14" ht="25.5" customHeight="1">
      <c r="B28" s="38" t="s">
        <v>278</v>
      </c>
      <c r="C28" s="41">
        <f>'Healthcare (Example)'!K38</f>
        <v>84</v>
      </c>
      <c r="D28" s="41">
        <f>'Healthcare (Example)'!O38</f>
        <v>44</v>
      </c>
      <c r="E28" s="48" t="s">
        <v>279</v>
      </c>
      <c r="F28" s="48"/>
      <c r="G28" s="48"/>
      <c r="H28" s="48"/>
      <c r="I28" s="48"/>
      <c r="J28" s="48"/>
    </row>
    <row r="29" spans="2:14" ht="25.5" customHeight="1">
      <c r="B29" s="38" t="s">
        <v>24</v>
      </c>
      <c r="C29" s="41">
        <f>D6</f>
        <v>30.5</v>
      </c>
      <c r="D29" s="41">
        <f>E6</f>
        <v>11</v>
      </c>
      <c r="E29" s="48" t="s">
        <v>280</v>
      </c>
      <c r="F29" s="48"/>
      <c r="G29" s="48"/>
      <c r="H29" s="48"/>
      <c r="I29" s="48"/>
      <c r="J29" s="48"/>
    </row>
    <row r="30" spans="2:14" ht="25.5" customHeight="1">
      <c r="B30" s="38" t="s">
        <v>26</v>
      </c>
      <c r="C30" s="27">
        <f>C18</f>
        <v>0</v>
      </c>
      <c r="D30" s="27">
        <f>D18</f>
        <v>4</v>
      </c>
      <c r="E30" s="48" t="s">
        <v>281</v>
      </c>
      <c r="F30" s="48"/>
      <c r="G30" s="48"/>
      <c r="H30" s="48"/>
      <c r="I30" s="48"/>
      <c r="J30" s="48"/>
    </row>
    <row r="31" spans="2:14" ht="25.5" customHeight="1">
      <c r="B31" s="38" t="s">
        <v>282</v>
      </c>
      <c r="C31" s="39">
        <v>0.92</v>
      </c>
      <c r="D31" s="39">
        <v>0.57999999999999996</v>
      </c>
      <c r="E31" s="48" t="s">
        <v>283</v>
      </c>
      <c r="F31" s="48"/>
      <c r="G31" s="48"/>
      <c r="H31" s="48"/>
      <c r="I31" s="48"/>
      <c r="J31" s="48"/>
    </row>
    <row r="32" spans="2:14" ht="25.5" customHeight="1">
      <c r="B32" s="38" t="s">
        <v>284</v>
      </c>
      <c r="C32" s="39">
        <v>0.94</v>
      </c>
      <c r="D32" s="39">
        <v>0.61</v>
      </c>
      <c r="E32" s="48" t="s">
        <v>285</v>
      </c>
      <c r="F32" s="48"/>
      <c r="G32" s="48"/>
      <c r="H32" s="48"/>
      <c r="I32" s="48"/>
      <c r="J32" s="48"/>
    </row>
  </sheetData>
  <mergeCells count="10">
    <mergeCell ref="E30:J30"/>
    <mergeCell ref="E31:J31"/>
    <mergeCell ref="E32:J32"/>
    <mergeCell ref="N12:N13"/>
    <mergeCell ref="N18:N20"/>
    <mergeCell ref="E25:J25"/>
    <mergeCell ref="E26:J26"/>
    <mergeCell ref="E27:J27"/>
    <mergeCell ref="E28:J28"/>
    <mergeCell ref="E29:J29"/>
  </mergeCells>
  <pageMargins left="0.4" right="0.4" top="1" bottom="1" header="0.511811023622047" footer="0.511811023622047"/>
  <pageSetup fitToHeight="0" orientation="landscape" horizontalDpi="300" verticalDpi="300"/>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M38"/>
  <sheetViews>
    <sheetView showGridLines="0" zoomScaleNormal="100" workbookViewId="0">
      <pane xSplit="3" ySplit="10" topLeftCell="D33" activePane="bottomRight" state="frozen"/>
      <selection pane="bottomRight"/>
      <selection pane="bottomLeft" activeCell="A11" sqref="A11"/>
      <selection pane="topRight" activeCell="D1" sqref="D1"/>
    </sheetView>
  </sheetViews>
  <sheetFormatPr defaultColWidth="8.7109375" defaultRowHeight="15"/>
  <cols>
    <col min="1" max="1" width="2.42578125" customWidth="1"/>
    <col min="2" max="2" width="15" customWidth="1"/>
    <col min="3" max="3" width="18" customWidth="1"/>
    <col min="4" max="4" width="30" customWidth="1"/>
    <col min="5" max="5" width="19" customWidth="1"/>
    <col min="6" max="6" width="18" customWidth="1"/>
    <col min="7" max="7" width="12" customWidth="1"/>
    <col min="8" max="8" width="8" customWidth="1"/>
    <col min="9" max="9" width="46" customWidth="1"/>
    <col min="10" max="10" width="40" customWidth="1"/>
    <col min="11" max="11" width="9" customWidth="1"/>
    <col min="12" max="12" width="10" customWidth="1"/>
    <col min="13" max="13" width="40" customWidth="1"/>
  </cols>
  <sheetData>
    <row r="2" spans="2:13" ht="20.100000000000001">
      <c r="B2" s="15" t="s">
        <v>286</v>
      </c>
    </row>
    <row r="3" spans="2:13" ht="30" customHeight="1">
      <c r="B3" s="53" t="s">
        <v>287</v>
      </c>
      <c r="C3" s="53"/>
      <c r="D3" s="53"/>
      <c r="E3" s="53"/>
      <c r="F3" s="53"/>
      <c r="G3" s="53"/>
      <c r="H3" s="53"/>
      <c r="I3" s="53"/>
      <c r="J3" s="53"/>
      <c r="K3" s="53"/>
      <c r="L3" s="53"/>
      <c r="M3" s="53"/>
    </row>
    <row r="5" spans="2:13">
      <c r="B5" s="17" t="s">
        <v>66</v>
      </c>
      <c r="C5" s="17" t="s">
        <v>67</v>
      </c>
      <c r="E5" s="17" t="s">
        <v>68</v>
      </c>
      <c r="F5" s="17" t="s">
        <v>67</v>
      </c>
    </row>
    <row r="6" spans="2:13" ht="27" customHeight="1">
      <c r="B6" s="7" t="s">
        <v>69</v>
      </c>
      <c r="C6" s="2" t="s">
        <v>70</v>
      </c>
      <c r="E6" s="18">
        <v>0</v>
      </c>
      <c r="F6" s="2" t="s">
        <v>71</v>
      </c>
    </row>
    <row r="7" spans="2:13" ht="26.25" customHeight="1">
      <c r="B7" s="7" t="s">
        <v>72</v>
      </c>
      <c r="C7" s="2" t="s">
        <v>73</v>
      </c>
      <c r="E7" s="18">
        <v>1</v>
      </c>
      <c r="F7" s="2" t="s">
        <v>74</v>
      </c>
    </row>
    <row r="8" spans="2:13" ht="27" customHeight="1">
      <c r="B8" s="7" t="s">
        <v>75</v>
      </c>
      <c r="C8" s="2" t="s">
        <v>76</v>
      </c>
      <c r="E8" s="18">
        <v>2</v>
      </c>
      <c r="F8" s="2" t="s">
        <v>77</v>
      </c>
    </row>
    <row r="10" spans="2:13" ht="31.5" customHeight="1">
      <c r="B10" s="1" t="s">
        <v>78</v>
      </c>
      <c r="C10" s="1" t="s">
        <v>79</v>
      </c>
      <c r="D10" s="1" t="s">
        <v>67</v>
      </c>
      <c r="E10" s="1" t="s">
        <v>80</v>
      </c>
      <c r="F10" s="1" t="s">
        <v>81</v>
      </c>
      <c r="G10" s="1" t="s">
        <v>66</v>
      </c>
      <c r="H10" s="1" t="s">
        <v>82</v>
      </c>
      <c r="I10" s="1" t="s">
        <v>288</v>
      </c>
      <c r="J10" s="1" t="s">
        <v>289</v>
      </c>
      <c r="K10" s="1" t="s">
        <v>290</v>
      </c>
      <c r="L10" s="1" t="s">
        <v>291</v>
      </c>
      <c r="M10" s="1" t="s">
        <v>292</v>
      </c>
    </row>
    <row r="11" spans="2:13" ht="42" customHeight="1">
      <c r="B11" s="19" t="s">
        <v>90</v>
      </c>
      <c r="C11" s="20" t="s">
        <v>91</v>
      </c>
      <c r="D11" s="21" t="s">
        <v>293</v>
      </c>
      <c r="E11" s="21" t="s">
        <v>92</v>
      </c>
      <c r="F11" s="21" t="s">
        <v>93</v>
      </c>
      <c r="G11" s="21" t="s">
        <v>69</v>
      </c>
      <c r="H11" s="22">
        <v>6</v>
      </c>
      <c r="I11" s="42" t="s">
        <v>294</v>
      </c>
      <c r="J11" s="43"/>
      <c r="K11" s="44"/>
      <c r="L11" s="23" t="str">
        <f t="shared" ref="L11:L36" si="0">IF(K11="","",H11*K11/2)</f>
        <v/>
      </c>
      <c r="M11" s="43"/>
    </row>
    <row r="12" spans="2:13" ht="54" customHeight="1">
      <c r="B12" s="19" t="s">
        <v>90</v>
      </c>
      <c r="C12" s="20" t="s">
        <v>97</v>
      </c>
      <c r="D12" s="21" t="s">
        <v>295</v>
      </c>
      <c r="E12" s="21" t="s">
        <v>98</v>
      </c>
      <c r="F12" s="21" t="s">
        <v>99</v>
      </c>
      <c r="G12" s="21" t="s">
        <v>69</v>
      </c>
      <c r="H12" s="22">
        <v>6</v>
      </c>
      <c r="I12" s="42" t="s">
        <v>296</v>
      </c>
      <c r="J12" s="43"/>
      <c r="K12" s="44"/>
      <c r="L12" s="23" t="str">
        <f t="shared" si="0"/>
        <v/>
      </c>
      <c r="M12" s="43"/>
    </row>
    <row r="13" spans="2:13" ht="54" customHeight="1">
      <c r="B13" s="19" t="s">
        <v>90</v>
      </c>
      <c r="C13" s="20" t="s">
        <v>103</v>
      </c>
      <c r="D13" s="21" t="s">
        <v>297</v>
      </c>
      <c r="E13" s="21" t="s">
        <v>104</v>
      </c>
      <c r="F13" s="21" t="s">
        <v>105</v>
      </c>
      <c r="G13" s="21" t="s">
        <v>69</v>
      </c>
      <c r="H13" s="22">
        <v>4</v>
      </c>
      <c r="I13" s="42" t="s">
        <v>298</v>
      </c>
      <c r="J13" s="43"/>
      <c r="K13" s="44"/>
      <c r="L13" s="23" t="str">
        <f t="shared" si="0"/>
        <v/>
      </c>
      <c r="M13" s="43"/>
    </row>
    <row r="14" spans="2:13" ht="30" customHeight="1">
      <c r="B14" s="19" t="s">
        <v>90</v>
      </c>
      <c r="C14" s="20" t="s">
        <v>109</v>
      </c>
      <c r="D14" s="21" t="s">
        <v>299</v>
      </c>
      <c r="E14" s="21" t="s">
        <v>110</v>
      </c>
      <c r="F14" s="21" t="s">
        <v>111</v>
      </c>
      <c r="G14" s="21" t="s">
        <v>72</v>
      </c>
      <c r="H14" s="22">
        <v>6</v>
      </c>
      <c r="I14" s="42" t="s">
        <v>300</v>
      </c>
      <c r="J14" s="43"/>
      <c r="K14" s="44"/>
      <c r="L14" s="23" t="str">
        <f t="shared" si="0"/>
        <v/>
      </c>
      <c r="M14" s="43"/>
    </row>
    <row r="15" spans="2:13" ht="30" customHeight="1">
      <c r="B15" s="19" t="s">
        <v>90</v>
      </c>
      <c r="C15" s="20" t="s">
        <v>115</v>
      </c>
      <c r="D15" s="21" t="s">
        <v>301</v>
      </c>
      <c r="E15" s="21" t="s">
        <v>116</v>
      </c>
      <c r="F15" s="21" t="s">
        <v>117</v>
      </c>
      <c r="G15" s="21" t="s">
        <v>69</v>
      </c>
      <c r="H15" s="22">
        <v>5</v>
      </c>
      <c r="I15" s="42" t="s">
        <v>302</v>
      </c>
      <c r="J15" s="43"/>
      <c r="K15" s="44"/>
      <c r="L15" s="23" t="str">
        <f t="shared" si="0"/>
        <v/>
      </c>
      <c r="M15" s="43"/>
    </row>
    <row r="16" spans="2:13" ht="42" customHeight="1">
      <c r="B16" s="19" t="s">
        <v>90</v>
      </c>
      <c r="C16" s="20" t="s">
        <v>121</v>
      </c>
      <c r="D16" s="21" t="s">
        <v>303</v>
      </c>
      <c r="E16" s="21" t="s">
        <v>122</v>
      </c>
      <c r="F16" s="21" t="s">
        <v>123</v>
      </c>
      <c r="G16" s="21" t="s">
        <v>72</v>
      </c>
      <c r="H16" s="22">
        <v>6</v>
      </c>
      <c r="I16" s="42" t="s">
        <v>304</v>
      </c>
      <c r="J16" s="43"/>
      <c r="K16" s="44"/>
      <c r="L16" s="23" t="str">
        <f t="shared" si="0"/>
        <v/>
      </c>
      <c r="M16" s="43"/>
    </row>
    <row r="17" spans="2:13" ht="42" customHeight="1">
      <c r="B17" s="19" t="s">
        <v>90</v>
      </c>
      <c r="C17" s="20" t="s">
        <v>127</v>
      </c>
      <c r="D17" s="21" t="s">
        <v>305</v>
      </c>
      <c r="E17" s="21" t="s">
        <v>128</v>
      </c>
      <c r="F17" s="21" t="s">
        <v>129</v>
      </c>
      <c r="G17" s="21" t="s">
        <v>72</v>
      </c>
      <c r="H17" s="22">
        <v>6</v>
      </c>
      <c r="I17" s="42" t="s">
        <v>306</v>
      </c>
      <c r="J17" s="43"/>
      <c r="K17" s="44"/>
      <c r="L17" s="23" t="str">
        <f t="shared" si="0"/>
        <v/>
      </c>
      <c r="M17" s="43"/>
    </row>
    <row r="18" spans="2:13" ht="42" customHeight="1">
      <c r="B18" s="19" t="s">
        <v>133</v>
      </c>
      <c r="C18" s="20" t="s">
        <v>134</v>
      </c>
      <c r="D18" s="21" t="s">
        <v>307</v>
      </c>
      <c r="E18" s="21" t="s">
        <v>135</v>
      </c>
      <c r="F18" s="21" t="s">
        <v>136</v>
      </c>
      <c r="G18" s="21" t="s">
        <v>75</v>
      </c>
      <c r="H18" s="22">
        <v>2</v>
      </c>
      <c r="I18" s="42" t="s">
        <v>308</v>
      </c>
      <c r="J18" s="43"/>
      <c r="K18" s="44"/>
      <c r="L18" s="23" t="str">
        <f t="shared" si="0"/>
        <v/>
      </c>
      <c r="M18" s="43"/>
    </row>
    <row r="19" spans="2:13" ht="54" customHeight="1">
      <c r="B19" s="19" t="s">
        <v>133</v>
      </c>
      <c r="C19" s="20" t="s">
        <v>140</v>
      </c>
      <c r="D19" s="21" t="s">
        <v>309</v>
      </c>
      <c r="E19" s="21" t="s">
        <v>141</v>
      </c>
      <c r="F19" s="21" t="s">
        <v>142</v>
      </c>
      <c r="G19" s="21" t="s">
        <v>72</v>
      </c>
      <c r="H19" s="22">
        <v>6</v>
      </c>
      <c r="I19" s="42" t="s">
        <v>310</v>
      </c>
      <c r="J19" s="43"/>
      <c r="K19" s="44"/>
      <c r="L19" s="23" t="str">
        <f t="shared" si="0"/>
        <v/>
      </c>
      <c r="M19" s="43"/>
    </row>
    <row r="20" spans="2:13" ht="54" customHeight="1">
      <c r="B20" s="19" t="s">
        <v>133</v>
      </c>
      <c r="C20" s="20" t="s">
        <v>146</v>
      </c>
      <c r="D20" s="21" t="s">
        <v>311</v>
      </c>
      <c r="E20" s="21" t="s">
        <v>147</v>
      </c>
      <c r="F20" s="21" t="s">
        <v>148</v>
      </c>
      <c r="G20" s="21" t="s">
        <v>69</v>
      </c>
      <c r="H20" s="22">
        <v>6</v>
      </c>
      <c r="I20" s="42" t="s">
        <v>312</v>
      </c>
      <c r="J20" s="43"/>
      <c r="K20" s="44"/>
      <c r="L20" s="23" t="str">
        <f t="shared" si="0"/>
        <v/>
      </c>
      <c r="M20" s="43"/>
    </row>
    <row r="21" spans="2:13" ht="30" customHeight="1">
      <c r="B21" s="19" t="s">
        <v>133</v>
      </c>
      <c r="C21" s="20" t="s">
        <v>152</v>
      </c>
      <c r="D21" s="21" t="s">
        <v>313</v>
      </c>
      <c r="E21" s="21" t="s">
        <v>153</v>
      </c>
      <c r="F21" s="21" t="s">
        <v>154</v>
      </c>
      <c r="G21" s="21" t="s">
        <v>69</v>
      </c>
      <c r="H21" s="22">
        <v>6</v>
      </c>
      <c r="I21" s="42" t="s">
        <v>314</v>
      </c>
      <c r="J21" s="43"/>
      <c r="K21" s="44"/>
      <c r="L21" s="23" t="str">
        <f t="shared" si="0"/>
        <v/>
      </c>
      <c r="M21" s="43"/>
    </row>
    <row r="22" spans="2:13" ht="30" customHeight="1">
      <c r="B22" s="19" t="s">
        <v>133</v>
      </c>
      <c r="C22" s="20" t="s">
        <v>158</v>
      </c>
      <c r="D22" s="21" t="s">
        <v>315</v>
      </c>
      <c r="E22" s="21" t="s">
        <v>159</v>
      </c>
      <c r="F22" s="21" t="s">
        <v>160</v>
      </c>
      <c r="G22" s="21" t="s">
        <v>72</v>
      </c>
      <c r="H22" s="22">
        <v>6</v>
      </c>
      <c r="I22" s="42" t="s">
        <v>316</v>
      </c>
      <c r="J22" s="43"/>
      <c r="K22" s="44"/>
      <c r="L22" s="23" t="str">
        <f t="shared" si="0"/>
        <v/>
      </c>
      <c r="M22" s="43"/>
    </row>
    <row r="23" spans="2:13" ht="42" customHeight="1">
      <c r="B23" s="19" t="s">
        <v>164</v>
      </c>
      <c r="C23" s="20" t="s">
        <v>165</v>
      </c>
      <c r="D23" s="21" t="s">
        <v>317</v>
      </c>
      <c r="E23" s="21" t="s">
        <v>166</v>
      </c>
      <c r="F23" s="21" t="s">
        <v>167</v>
      </c>
      <c r="G23" s="21" t="s">
        <v>72</v>
      </c>
      <c r="H23" s="22">
        <v>3</v>
      </c>
      <c r="I23" s="42" t="s">
        <v>318</v>
      </c>
      <c r="J23" s="43"/>
      <c r="K23" s="44"/>
      <c r="L23" s="23" t="str">
        <f t="shared" si="0"/>
        <v/>
      </c>
      <c r="M23" s="43"/>
    </row>
    <row r="24" spans="2:13" ht="42" customHeight="1">
      <c r="B24" s="19" t="s">
        <v>164</v>
      </c>
      <c r="C24" s="20" t="s">
        <v>171</v>
      </c>
      <c r="D24" s="21" t="s">
        <v>319</v>
      </c>
      <c r="E24" s="21" t="s">
        <v>172</v>
      </c>
      <c r="F24" s="21" t="s">
        <v>173</v>
      </c>
      <c r="G24" s="21" t="s">
        <v>72</v>
      </c>
      <c r="H24" s="22">
        <v>3</v>
      </c>
      <c r="I24" s="42" t="s">
        <v>320</v>
      </c>
      <c r="J24" s="43"/>
      <c r="K24" s="44"/>
      <c r="L24" s="23" t="str">
        <f t="shared" si="0"/>
        <v/>
      </c>
      <c r="M24" s="43"/>
    </row>
    <row r="25" spans="2:13" ht="42" customHeight="1">
      <c r="B25" s="19" t="s">
        <v>164</v>
      </c>
      <c r="C25" s="20" t="s">
        <v>177</v>
      </c>
      <c r="D25" s="21" t="s">
        <v>321</v>
      </c>
      <c r="E25" s="21" t="s">
        <v>178</v>
      </c>
      <c r="F25" s="21" t="s">
        <v>179</v>
      </c>
      <c r="G25" s="21" t="s">
        <v>72</v>
      </c>
      <c r="H25" s="22">
        <v>6</v>
      </c>
      <c r="I25" s="42" t="s">
        <v>322</v>
      </c>
      <c r="J25" s="43"/>
      <c r="K25" s="44"/>
      <c r="L25" s="23" t="str">
        <f t="shared" si="0"/>
        <v/>
      </c>
      <c r="M25" s="43"/>
    </row>
    <row r="26" spans="2:13" ht="30" customHeight="1">
      <c r="B26" s="19" t="s">
        <v>183</v>
      </c>
      <c r="C26" s="20" t="s">
        <v>184</v>
      </c>
      <c r="D26" s="21" t="s">
        <v>323</v>
      </c>
      <c r="E26" s="21" t="s">
        <v>185</v>
      </c>
      <c r="F26" s="21" t="s">
        <v>136</v>
      </c>
      <c r="G26" s="21" t="s">
        <v>75</v>
      </c>
      <c r="H26" s="22">
        <v>1</v>
      </c>
      <c r="I26" s="42" t="s">
        <v>324</v>
      </c>
      <c r="J26" s="43"/>
      <c r="K26" s="44"/>
      <c r="L26" s="23" t="str">
        <f t="shared" si="0"/>
        <v/>
      </c>
      <c r="M26" s="43"/>
    </row>
    <row r="27" spans="2:13" ht="30" customHeight="1">
      <c r="B27" s="19" t="s">
        <v>183</v>
      </c>
      <c r="C27" s="20" t="s">
        <v>189</v>
      </c>
      <c r="D27" s="21" t="s">
        <v>325</v>
      </c>
      <c r="E27" s="21" t="s">
        <v>190</v>
      </c>
      <c r="F27" s="21" t="s">
        <v>191</v>
      </c>
      <c r="G27" s="21" t="s">
        <v>75</v>
      </c>
      <c r="H27" s="22">
        <v>1</v>
      </c>
      <c r="I27" s="42" t="s">
        <v>326</v>
      </c>
      <c r="J27" s="43"/>
      <c r="K27" s="44"/>
      <c r="L27" s="23" t="str">
        <f t="shared" si="0"/>
        <v/>
      </c>
      <c r="M27" s="43"/>
    </row>
    <row r="28" spans="2:13" ht="54" customHeight="1">
      <c r="B28" s="19" t="s">
        <v>183</v>
      </c>
      <c r="C28" s="20" t="s">
        <v>195</v>
      </c>
      <c r="D28" s="21" t="s">
        <v>327</v>
      </c>
      <c r="E28" s="21" t="s">
        <v>196</v>
      </c>
      <c r="F28" s="21" t="s">
        <v>197</v>
      </c>
      <c r="G28" s="21" t="s">
        <v>72</v>
      </c>
      <c r="H28" s="22">
        <v>1</v>
      </c>
      <c r="I28" s="42" t="s">
        <v>328</v>
      </c>
      <c r="J28" s="43"/>
      <c r="K28" s="44"/>
      <c r="L28" s="23" t="str">
        <f t="shared" si="0"/>
        <v/>
      </c>
      <c r="M28" s="43"/>
    </row>
    <row r="29" spans="2:13" ht="30" customHeight="1">
      <c r="B29" s="19" t="s">
        <v>201</v>
      </c>
      <c r="C29" s="20" t="s">
        <v>202</v>
      </c>
      <c r="D29" s="21" t="s">
        <v>329</v>
      </c>
      <c r="E29" s="21" t="s">
        <v>203</v>
      </c>
      <c r="F29" s="21" t="s">
        <v>204</v>
      </c>
      <c r="G29" s="21" t="s">
        <v>72</v>
      </c>
      <c r="H29" s="22">
        <v>5</v>
      </c>
      <c r="I29" s="42" t="s">
        <v>330</v>
      </c>
      <c r="J29" s="43"/>
      <c r="K29" s="44"/>
      <c r="L29" s="23" t="str">
        <f t="shared" si="0"/>
        <v/>
      </c>
      <c r="M29" s="43"/>
    </row>
    <row r="30" spans="2:13" ht="42" customHeight="1">
      <c r="B30" s="19" t="s">
        <v>201</v>
      </c>
      <c r="C30" s="20" t="s">
        <v>208</v>
      </c>
      <c r="D30" s="21" t="s">
        <v>331</v>
      </c>
      <c r="E30" s="21" t="s">
        <v>209</v>
      </c>
      <c r="F30" s="21" t="s">
        <v>210</v>
      </c>
      <c r="G30" s="21" t="s">
        <v>75</v>
      </c>
      <c r="H30" s="22">
        <v>1</v>
      </c>
      <c r="I30" s="42" t="s">
        <v>332</v>
      </c>
      <c r="J30" s="43"/>
      <c r="K30" s="44"/>
      <c r="L30" s="23" t="str">
        <f t="shared" si="0"/>
        <v/>
      </c>
      <c r="M30" s="43"/>
    </row>
    <row r="31" spans="2:13" ht="30" customHeight="1">
      <c r="B31" s="19" t="s">
        <v>214</v>
      </c>
      <c r="C31" s="20" t="s">
        <v>215</v>
      </c>
      <c r="D31" s="21" t="s">
        <v>333</v>
      </c>
      <c r="E31" s="21" t="s">
        <v>216</v>
      </c>
      <c r="F31" s="21" t="s">
        <v>191</v>
      </c>
      <c r="G31" s="21" t="s">
        <v>75</v>
      </c>
      <c r="H31" s="22">
        <v>2</v>
      </c>
      <c r="I31" s="42" t="s">
        <v>334</v>
      </c>
      <c r="J31" s="43"/>
      <c r="K31" s="44"/>
      <c r="L31" s="23" t="str">
        <f t="shared" si="0"/>
        <v/>
      </c>
      <c r="M31" s="43"/>
    </row>
    <row r="32" spans="2:13" ht="42" customHeight="1">
      <c r="B32" s="19" t="s">
        <v>214</v>
      </c>
      <c r="C32" s="20" t="s">
        <v>220</v>
      </c>
      <c r="D32" s="21" t="s">
        <v>335</v>
      </c>
      <c r="E32" s="21" t="s">
        <v>221</v>
      </c>
      <c r="F32" s="21" t="s">
        <v>222</v>
      </c>
      <c r="G32" s="21" t="s">
        <v>75</v>
      </c>
      <c r="H32" s="22">
        <v>1</v>
      </c>
      <c r="I32" s="42" t="s">
        <v>336</v>
      </c>
      <c r="J32" s="43"/>
      <c r="K32" s="44"/>
      <c r="L32" s="23" t="str">
        <f t="shared" si="0"/>
        <v/>
      </c>
      <c r="M32" s="43"/>
    </row>
    <row r="33" spans="2:13" ht="66" customHeight="1">
      <c r="B33" s="19" t="s">
        <v>214</v>
      </c>
      <c r="C33" s="20" t="s">
        <v>226</v>
      </c>
      <c r="D33" s="21" t="s">
        <v>337</v>
      </c>
      <c r="E33" s="21" t="s">
        <v>227</v>
      </c>
      <c r="F33" s="21" t="s">
        <v>228</v>
      </c>
      <c r="G33" s="21" t="s">
        <v>72</v>
      </c>
      <c r="H33" s="22">
        <v>2</v>
      </c>
      <c r="I33" s="42" t="s">
        <v>338</v>
      </c>
      <c r="J33" s="43"/>
      <c r="K33" s="44"/>
      <c r="L33" s="23" t="str">
        <f t="shared" si="0"/>
        <v/>
      </c>
      <c r="M33" s="43"/>
    </row>
    <row r="34" spans="2:13" ht="30" customHeight="1">
      <c r="B34" s="19" t="s">
        <v>232</v>
      </c>
      <c r="C34" s="20" t="s">
        <v>233</v>
      </c>
      <c r="D34" s="21" t="s">
        <v>339</v>
      </c>
      <c r="E34" s="21" t="s">
        <v>234</v>
      </c>
      <c r="F34" s="21" t="s">
        <v>235</v>
      </c>
      <c r="G34" s="21" t="s">
        <v>75</v>
      </c>
      <c r="H34" s="22">
        <v>1</v>
      </c>
      <c r="I34" s="42" t="s">
        <v>340</v>
      </c>
      <c r="J34" s="43"/>
      <c r="K34" s="44"/>
      <c r="L34" s="23" t="str">
        <f t="shared" si="0"/>
        <v/>
      </c>
      <c r="M34" s="43"/>
    </row>
    <row r="35" spans="2:13" ht="42" customHeight="1">
      <c r="B35" s="19" t="s">
        <v>232</v>
      </c>
      <c r="C35" s="20" t="s">
        <v>239</v>
      </c>
      <c r="D35" s="21" t="s">
        <v>341</v>
      </c>
      <c r="E35" s="21" t="s">
        <v>240</v>
      </c>
      <c r="F35" s="21" t="s">
        <v>241</v>
      </c>
      <c r="G35" s="21" t="s">
        <v>72</v>
      </c>
      <c r="H35" s="22">
        <v>6</v>
      </c>
      <c r="I35" s="42" t="s">
        <v>342</v>
      </c>
      <c r="J35" s="43"/>
      <c r="K35" s="44"/>
      <c r="L35" s="23" t="str">
        <f t="shared" si="0"/>
        <v/>
      </c>
      <c r="M35" s="43"/>
    </row>
    <row r="36" spans="2:13" ht="30" customHeight="1">
      <c r="B36" s="19" t="s">
        <v>232</v>
      </c>
      <c r="C36" s="20" t="s">
        <v>245</v>
      </c>
      <c r="D36" s="21" t="s">
        <v>343</v>
      </c>
      <c r="E36" s="21" t="s">
        <v>246</v>
      </c>
      <c r="F36" s="21" t="s">
        <v>247</v>
      </c>
      <c r="G36" s="21" t="s">
        <v>72</v>
      </c>
      <c r="H36" s="22">
        <v>2</v>
      </c>
      <c r="I36" s="42" t="s">
        <v>344</v>
      </c>
      <c r="J36" s="43"/>
      <c r="K36" s="44"/>
      <c r="L36" s="23" t="str">
        <f t="shared" si="0"/>
        <v/>
      </c>
      <c r="M36" s="43"/>
    </row>
    <row r="37" spans="2:13" ht="25.5" customHeight="1">
      <c r="B37" s="24" t="s">
        <v>251</v>
      </c>
      <c r="C37" s="24"/>
      <c r="D37" s="24"/>
      <c r="E37" s="24"/>
      <c r="F37" s="24"/>
      <c r="G37" s="24"/>
      <c r="H37" s="25">
        <f>SUM(H11:H36)</f>
        <v>100</v>
      </c>
      <c r="I37" s="24"/>
      <c r="J37" s="24"/>
      <c r="K37" s="25" t="str">
        <f>COUNT(K11:K36)&amp;" of 26 scored"</f>
        <v>0 of 26 scored</v>
      </c>
      <c r="L37" s="26">
        <f>SUM(L11:L36)</f>
        <v>0</v>
      </c>
      <c r="M37" s="24"/>
    </row>
    <row r="38" spans="2:13">
      <c r="B38" s="16" t="s">
        <v>345</v>
      </c>
    </row>
  </sheetData>
  <mergeCells count="1">
    <mergeCell ref="B3:M3"/>
  </mergeCells>
  <conditionalFormatting sqref="E6:E8">
    <cfRule type="cellIs" dxfId="5" priority="2" operator="equal">
      <formula>0</formula>
    </cfRule>
    <cfRule type="cellIs" dxfId="4" priority="3" operator="equal">
      <formula>1</formula>
    </cfRule>
    <cfRule type="cellIs" dxfId="3" priority="4" operator="equal">
      <formula>2</formula>
    </cfRule>
  </conditionalFormatting>
  <conditionalFormatting sqref="K11:K36">
    <cfRule type="cellIs" dxfId="2" priority="5" operator="equal">
      <formula>0</formula>
    </cfRule>
    <cfRule type="cellIs" dxfId="1" priority="6" operator="equal">
      <formula>1</formula>
    </cfRule>
    <cfRule type="cellIs" dxfId="0" priority="7" operator="equal">
      <formula>2</formula>
    </cfRule>
  </conditionalFormatting>
  <dataValidations count="1">
    <dataValidation type="whole" allowBlank="1" showErrorMessage="1" errorTitle="Invalid score" error="Enter 0 (Missing), 1 (Measured), or 2 (Managed)." sqref="K11:K36" xr:uid="{00000000-0002-0000-0300-000000000000}">
      <formula1>0</formula1>
      <formula2>2</formula2>
    </dataValidation>
  </dataValidations>
  <pageMargins left="0.4" right="0.4"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G18"/>
  <sheetViews>
    <sheetView showGridLines="0" zoomScale="150" zoomScaleNormal="100" workbookViewId="0">
      <pane xSplit="2" ySplit="5" topLeftCell="C6" activePane="bottomRight" state="frozen"/>
      <selection pane="bottomRight" activeCell="D8" sqref="D8"/>
      <selection pane="bottomLeft" activeCell="A6" sqref="A6"/>
      <selection pane="topRight" activeCell="C1" sqref="C1"/>
    </sheetView>
  </sheetViews>
  <sheetFormatPr defaultColWidth="8.7109375" defaultRowHeight="15"/>
  <cols>
    <col min="1" max="1" width="2.42578125" customWidth="1"/>
    <col min="2" max="2" width="33.140625" customWidth="1"/>
    <col min="3" max="3" width="46" customWidth="1"/>
    <col min="4" max="4" width="44" customWidth="1"/>
    <col min="5" max="6" width="26" customWidth="1"/>
    <col min="7" max="7" width="16" customWidth="1"/>
  </cols>
  <sheetData>
    <row r="2" spans="2:7" ht="20.25">
      <c r="B2" s="55" t="s">
        <v>346</v>
      </c>
      <c r="C2" s="55"/>
      <c r="D2" s="55"/>
      <c r="E2" s="55"/>
    </row>
    <row r="3" spans="2:7" ht="27.75" customHeight="1">
      <c r="B3" s="53" t="s">
        <v>347</v>
      </c>
      <c r="C3" s="53"/>
      <c r="D3" s="53"/>
      <c r="E3" s="53"/>
      <c r="F3" s="53"/>
      <c r="G3" s="53"/>
    </row>
    <row r="5" spans="2:7" ht="24" customHeight="1">
      <c r="B5" s="1" t="s">
        <v>348</v>
      </c>
      <c r="C5" s="1" t="s">
        <v>67</v>
      </c>
      <c r="D5" s="1" t="s">
        <v>349</v>
      </c>
      <c r="E5" s="1" t="s">
        <v>350</v>
      </c>
      <c r="F5" s="1" t="s">
        <v>351</v>
      </c>
      <c r="G5" s="1" t="s">
        <v>352</v>
      </c>
    </row>
    <row r="6" spans="2:7" ht="42" customHeight="1">
      <c r="B6" s="20" t="s">
        <v>353</v>
      </c>
      <c r="C6" s="21" t="s">
        <v>354</v>
      </c>
      <c r="D6" s="21" t="s">
        <v>355</v>
      </c>
      <c r="E6" s="21" t="s">
        <v>356</v>
      </c>
      <c r="F6" s="21" t="s">
        <v>357</v>
      </c>
      <c r="G6" s="21" t="s">
        <v>358</v>
      </c>
    </row>
    <row r="7" spans="2:7" ht="42" customHeight="1">
      <c r="B7" s="20" t="s">
        <v>276</v>
      </c>
      <c r="C7" s="21" t="s">
        <v>359</v>
      </c>
      <c r="D7" s="21" t="s">
        <v>360</v>
      </c>
      <c r="E7" s="21" t="s">
        <v>361</v>
      </c>
      <c r="F7" s="21" t="s">
        <v>362</v>
      </c>
      <c r="G7" s="21" t="s">
        <v>358</v>
      </c>
    </row>
    <row r="8" spans="2:7" ht="30" customHeight="1">
      <c r="B8" s="20" t="s">
        <v>363</v>
      </c>
      <c r="C8" s="21" t="s">
        <v>364</v>
      </c>
      <c r="D8" s="21" t="s">
        <v>365</v>
      </c>
      <c r="E8" s="21" t="s">
        <v>366</v>
      </c>
      <c r="F8" s="21" t="s">
        <v>367</v>
      </c>
      <c r="G8" s="21" t="s">
        <v>358</v>
      </c>
    </row>
    <row r="9" spans="2:7" ht="30" customHeight="1">
      <c r="B9" s="20" t="s">
        <v>368</v>
      </c>
      <c r="C9" s="21" t="s">
        <v>369</v>
      </c>
      <c r="D9" s="21" t="s">
        <v>370</v>
      </c>
      <c r="E9" s="21" t="s">
        <v>371</v>
      </c>
      <c r="F9" s="21" t="s">
        <v>372</v>
      </c>
      <c r="G9" s="21" t="s">
        <v>373</v>
      </c>
    </row>
    <row r="10" spans="2:7" ht="30" customHeight="1">
      <c r="B10" s="20" t="s">
        <v>374</v>
      </c>
      <c r="C10" s="21" t="s">
        <v>375</v>
      </c>
      <c r="D10" s="21" t="s">
        <v>376</v>
      </c>
      <c r="E10" s="21" t="s">
        <v>377</v>
      </c>
      <c r="F10" s="21" t="s">
        <v>378</v>
      </c>
      <c r="G10" s="21" t="s">
        <v>358</v>
      </c>
    </row>
    <row r="11" spans="2:7" ht="30" customHeight="1">
      <c r="B11" s="20" t="s">
        <v>379</v>
      </c>
      <c r="C11" s="21" t="s">
        <v>380</v>
      </c>
      <c r="D11" s="21" t="s">
        <v>381</v>
      </c>
      <c r="E11" s="21" t="s">
        <v>382</v>
      </c>
      <c r="F11" s="21" t="s">
        <v>140</v>
      </c>
      <c r="G11" s="21" t="s">
        <v>383</v>
      </c>
    </row>
    <row r="12" spans="2:7" ht="30" customHeight="1">
      <c r="B12" s="20" t="s">
        <v>384</v>
      </c>
      <c r="C12" s="21" t="s">
        <v>385</v>
      </c>
      <c r="D12" s="21" t="s">
        <v>386</v>
      </c>
      <c r="E12" s="21" t="s">
        <v>387</v>
      </c>
      <c r="F12" s="21" t="s">
        <v>388</v>
      </c>
      <c r="G12" s="21" t="s">
        <v>383</v>
      </c>
    </row>
    <row r="13" spans="2:7" ht="30" customHeight="1">
      <c r="B13" s="20" t="s">
        <v>389</v>
      </c>
      <c r="C13" s="21" t="s">
        <v>390</v>
      </c>
      <c r="D13" s="21" t="s">
        <v>391</v>
      </c>
      <c r="E13" s="21" t="s">
        <v>392</v>
      </c>
      <c r="F13" s="21" t="s">
        <v>140</v>
      </c>
      <c r="G13" s="21" t="s">
        <v>383</v>
      </c>
    </row>
    <row r="14" spans="2:7" ht="42" customHeight="1">
      <c r="B14" s="20" t="s">
        <v>393</v>
      </c>
      <c r="C14" s="21" t="s">
        <v>394</v>
      </c>
      <c r="D14" s="21" t="s">
        <v>395</v>
      </c>
      <c r="E14" s="21" t="s">
        <v>396</v>
      </c>
      <c r="F14" s="21" t="s">
        <v>140</v>
      </c>
      <c r="G14" s="21" t="s">
        <v>397</v>
      </c>
    </row>
    <row r="15" spans="2:7" ht="30" customHeight="1">
      <c r="B15" s="20" t="s">
        <v>398</v>
      </c>
      <c r="C15" s="21" t="s">
        <v>399</v>
      </c>
      <c r="D15" s="21" t="s">
        <v>400</v>
      </c>
      <c r="E15" s="21" t="s">
        <v>401</v>
      </c>
      <c r="F15" s="21" t="s">
        <v>158</v>
      </c>
      <c r="G15" s="21" t="s">
        <v>383</v>
      </c>
    </row>
    <row r="16" spans="2:7" ht="30" customHeight="1">
      <c r="B16" s="20" t="s">
        <v>402</v>
      </c>
      <c r="C16" s="21" t="s">
        <v>403</v>
      </c>
      <c r="D16" s="21" t="s">
        <v>404</v>
      </c>
      <c r="E16" s="21" t="s">
        <v>405</v>
      </c>
      <c r="F16" s="21" t="s">
        <v>406</v>
      </c>
      <c r="G16" s="21" t="s">
        <v>358</v>
      </c>
    </row>
    <row r="17" spans="2:7" ht="30" customHeight="1">
      <c r="B17" s="20" t="s">
        <v>407</v>
      </c>
      <c r="C17" s="21" t="s">
        <v>408</v>
      </c>
      <c r="D17" s="21" t="s">
        <v>409</v>
      </c>
      <c r="E17" s="21" t="s">
        <v>410</v>
      </c>
      <c r="F17" s="21" t="s">
        <v>127</v>
      </c>
      <c r="G17" s="21" t="s">
        <v>358</v>
      </c>
    </row>
    <row r="18" spans="2:7" ht="30" customHeight="1">
      <c r="B18" s="20" t="s">
        <v>411</v>
      </c>
      <c r="C18" s="21" t="s">
        <v>412</v>
      </c>
      <c r="D18" s="21" t="s">
        <v>413</v>
      </c>
      <c r="E18" s="21" t="s">
        <v>414</v>
      </c>
      <c r="F18" s="21" t="s">
        <v>115</v>
      </c>
      <c r="G18" s="21" t="s">
        <v>358</v>
      </c>
    </row>
  </sheetData>
  <mergeCells count="2">
    <mergeCell ref="B3:G3"/>
    <mergeCell ref="B2:E2"/>
  </mergeCells>
  <pageMargins left="0.4" right="0.4"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1</cp:revision>
  <dcterms:created xsi:type="dcterms:W3CDTF">2026-10-07T01:20:25Z</dcterms:created>
  <dcterms:modified xsi:type="dcterms:W3CDTF">2026-10-16T16:51:00Z</dcterms:modified>
  <cp:category/>
  <cp:contentStatus/>
</cp:coreProperties>
</file>